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gatto/LavoroMacBook/EcosystemConservation&amp;Management/"/>
    </mc:Choice>
  </mc:AlternateContent>
  <xr:revisionPtr revIDLastSave="0" documentId="13_ncr:1_{69F1ADCF-A8A2-A944-85D2-F489440F7980}" xr6:coauthVersionLast="36" xr6:coauthVersionMax="36" xr10:uidLastSave="{00000000-0000-0000-0000-000000000000}"/>
  <bookViews>
    <workbookView xWindow="0" yWindow="460" windowWidth="20500" windowHeight="13580" activeTab="6" xr2:uid="{00000000-000D-0000-FFFF-FFFF00000000}"/>
  </bookViews>
  <sheets>
    <sheet name="Ex 1 - 2" sheetId="3" r:id="rId1"/>
    <sheet name="Ex 3" sheetId="2" r:id="rId2"/>
    <sheet name="Ex 4" sheetId="4" r:id="rId3"/>
    <sheet name="Ex 5" sheetId="1" r:id="rId4"/>
    <sheet name="Ex 6" sheetId="5" r:id="rId5"/>
    <sheet name="Ex 7" sheetId="6" r:id="rId6"/>
    <sheet name="Ex 8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2" l="1"/>
  <c r="J36" i="2"/>
  <c r="I36" i="2"/>
  <c r="H36" i="2"/>
  <c r="G36" i="2"/>
  <c r="F36" i="2"/>
  <c r="E36" i="2"/>
  <c r="D36" i="2"/>
  <c r="C36" i="2"/>
  <c r="C8" i="4" l="1"/>
  <c r="C19" i="7" l="1"/>
  <c r="C14" i="7"/>
  <c r="D7" i="7"/>
  <c r="E7" i="7"/>
  <c r="F7" i="7"/>
  <c r="G7" i="7"/>
  <c r="H7" i="7"/>
  <c r="I7" i="7"/>
  <c r="J7" i="7"/>
  <c r="K7" i="7"/>
  <c r="L7" i="7"/>
  <c r="C7" i="7"/>
  <c r="C44" i="2" l="1"/>
  <c r="C47" i="2" s="1"/>
  <c r="D31" i="2"/>
  <c r="E31" i="2"/>
  <c r="F31" i="2"/>
  <c r="G31" i="2"/>
  <c r="H31" i="2"/>
  <c r="I31" i="2"/>
  <c r="J31" i="2"/>
  <c r="K31" i="2"/>
  <c r="C31" i="2"/>
  <c r="L4" i="2"/>
  <c r="D37" i="2"/>
  <c r="D32" i="2" s="1"/>
  <c r="C5" i="6"/>
  <c r="C8" i="6" s="1"/>
  <c r="C17" i="5"/>
  <c r="C15" i="5"/>
  <c r="C5" i="5"/>
  <c r="C6" i="5"/>
  <c r="C4" i="5"/>
  <c r="C10" i="1"/>
  <c r="C14" i="1" s="1"/>
  <c r="D5" i="1"/>
  <c r="E5" i="1"/>
  <c r="F5" i="1"/>
  <c r="G5" i="1"/>
  <c r="C5" i="1"/>
  <c r="C12" i="4"/>
  <c r="C11" i="4"/>
  <c r="C18" i="2"/>
  <c r="C19" i="3"/>
  <c r="C21" i="3" s="1"/>
  <c r="C10" i="3"/>
  <c r="C14" i="3" s="1"/>
  <c r="D5" i="3"/>
  <c r="E5" i="3"/>
  <c r="F5" i="3"/>
  <c r="G5" i="3"/>
  <c r="H5" i="3"/>
  <c r="I5" i="3"/>
  <c r="J5" i="3"/>
  <c r="C5" i="3"/>
  <c r="C23" i="1" l="1"/>
  <c r="C25" i="1" s="1"/>
  <c r="L31" i="2"/>
  <c r="E37" i="2"/>
  <c r="E32" i="2" s="1"/>
  <c r="C7" i="5"/>
  <c r="C9" i="5" s="1"/>
  <c r="C11" i="2"/>
  <c r="C13" i="2"/>
  <c r="C14" i="2" s="1"/>
  <c r="E13" i="2"/>
  <c r="E14" i="2" s="1"/>
  <c r="F13" i="2"/>
  <c r="F14" i="2" s="1"/>
  <c r="G13" i="2"/>
  <c r="G14" i="2" s="1"/>
  <c r="H13" i="2"/>
  <c r="H14" i="2" s="1"/>
  <c r="I13" i="2"/>
  <c r="I14" i="2" s="1"/>
  <c r="J13" i="2"/>
  <c r="J14" i="2" s="1"/>
  <c r="K13" i="2"/>
  <c r="K14" i="2" s="1"/>
  <c r="D13" i="2"/>
  <c r="D14" i="2" s="1"/>
  <c r="D10" i="2"/>
  <c r="E10" i="2" s="1"/>
  <c r="F10" i="2" s="1"/>
  <c r="G10" i="2" s="1"/>
  <c r="H10" i="2" s="1"/>
  <c r="I10" i="2" s="1"/>
  <c r="J10" i="2" s="1"/>
  <c r="K10" i="2" s="1"/>
  <c r="K11" i="2" s="1"/>
  <c r="F37" i="2" l="1"/>
  <c r="F32" i="2" s="1"/>
  <c r="I11" i="2"/>
  <c r="E11" i="2"/>
  <c r="H11" i="2"/>
  <c r="D11" i="2"/>
  <c r="G11" i="2"/>
  <c r="J11" i="2"/>
  <c r="F11" i="2"/>
  <c r="G37" i="2" l="1"/>
  <c r="G32" i="2" s="1"/>
  <c r="H37" i="2" l="1"/>
  <c r="H32" i="2" s="1"/>
  <c r="I37" i="2" l="1"/>
  <c r="I32" i="2" s="1"/>
  <c r="J37" i="2" l="1"/>
  <c r="J32" i="2" s="1"/>
  <c r="K37" i="2" l="1"/>
  <c r="K32" i="2" s="1"/>
</calcChain>
</file>

<file path=xl/sharedStrings.xml><?xml version="1.0" encoding="utf-8"?>
<sst xmlns="http://schemas.openxmlformats.org/spreadsheetml/2006/main" count="175" uniqueCount="75">
  <si>
    <t>0 - 10</t>
  </si>
  <si>
    <t>20 - 30</t>
  </si>
  <si>
    <t>10 - 20</t>
  </si>
  <si>
    <t>30 - 40</t>
  </si>
  <si>
    <t>40 - 50</t>
  </si>
  <si>
    <t>50 - 60</t>
  </si>
  <si>
    <t>60 - 70</t>
  </si>
  <si>
    <t>70 - 80</t>
  </si>
  <si>
    <t>80 - 90</t>
  </si>
  <si>
    <r>
      <t>f</t>
    </r>
    <r>
      <rPr>
        <vertAlign val="subscript"/>
        <sz val="11"/>
        <color theme="1"/>
        <rFont val="Calibri"/>
        <family val="2"/>
        <scheme val="minor"/>
      </rPr>
      <t>R</t>
    </r>
  </si>
  <si>
    <r>
      <t>- ln(f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</si>
  <si>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</si>
  <si>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[-]</t>
  </si>
  <si>
    <t>D</t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</si>
  <si>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/h]</t>
    </r>
  </si>
  <si>
    <t>t</t>
  </si>
  <si>
    <t>[d]</t>
  </si>
  <si>
    <t>[m]</t>
  </si>
  <si>
    <r>
      <t>R</t>
    </r>
    <r>
      <rPr>
        <vertAlign val="subscript"/>
        <sz val="11"/>
        <color theme="1"/>
        <rFont val="Calibri"/>
        <family val="2"/>
        <scheme val="minor"/>
      </rPr>
      <t>t</t>
    </r>
  </si>
  <si>
    <r>
      <t>R</t>
    </r>
    <r>
      <rPr>
        <vertAlign val="subscript"/>
        <sz val="11"/>
        <color theme="1"/>
        <rFont val="Calibri"/>
        <family val="2"/>
        <scheme val="minor"/>
      </rPr>
      <t>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</si>
  <si>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/d]</t>
    </r>
  </si>
  <si>
    <t>slope</t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</si>
  <si>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/d]</t>
    </r>
  </si>
  <si>
    <t>r</t>
  </si>
  <si>
    <r>
      <t>[y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</si>
  <si>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/y]</t>
    </r>
  </si>
  <si>
    <t>v</t>
  </si>
  <si>
    <t>[m/y]</t>
  </si>
  <si>
    <t>Exercise 3</t>
  </si>
  <si>
    <t>Exercises 1 and 2</t>
  </si>
  <si>
    <t>[%]</t>
  </si>
  <si>
    <t>[h]</t>
  </si>
  <si>
    <t>Distance</t>
  </si>
  <si>
    <t>Fraction</t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</si>
  <si>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/h]</t>
    </r>
  </si>
  <si>
    <r>
      <t>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/h]</t>
    </r>
  </si>
  <si>
    <t>λ</t>
  </si>
  <si>
    <r>
      <t>[km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/y]</t>
    </r>
  </si>
  <si>
    <t>[y]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</si>
  <si>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cr, square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</si>
  <si>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cr, circle</t>
    </r>
  </si>
  <si>
    <r>
      <t>[km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</si>
  <si>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r>
      <t>[y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]</t>
    </r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</si>
  <si>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/y]</t>
    </r>
  </si>
  <si>
    <t>average lifetime</t>
  </si>
  <si>
    <t>μ</t>
  </si>
  <si>
    <t>ν</t>
  </si>
  <si>
    <t>f</t>
  </si>
  <si>
    <r>
      <t>σ</t>
    </r>
    <r>
      <rPr>
        <vertAlign val="subscript"/>
        <sz val="11"/>
        <color theme="1"/>
        <rFont val="Calibri"/>
        <family val="2"/>
      </rPr>
      <t>E</t>
    </r>
  </si>
  <si>
    <t>(only females)</t>
  </si>
  <si>
    <r>
      <t>v</t>
    </r>
    <r>
      <rPr>
        <vertAlign val="subscript"/>
        <sz val="11"/>
        <color theme="1"/>
        <rFont val="Calibri"/>
        <family val="2"/>
        <scheme val="minor"/>
      </rPr>
      <t>down</t>
    </r>
  </si>
  <si>
    <r>
      <t>v</t>
    </r>
    <r>
      <rPr>
        <vertAlign val="subscript"/>
        <sz val="11"/>
        <color theme="1"/>
        <rFont val="Calibri"/>
        <family val="2"/>
        <scheme val="minor"/>
      </rPr>
      <t>adv</t>
    </r>
  </si>
  <si>
    <r>
      <t>v</t>
    </r>
    <r>
      <rPr>
        <vertAlign val="subscript"/>
        <sz val="11"/>
        <color theme="1"/>
        <rFont val="Calibri"/>
        <family val="2"/>
        <scheme val="minor"/>
      </rPr>
      <t>diff</t>
    </r>
  </si>
  <si>
    <t>[km/y]</t>
  </si>
  <si>
    <t>https://www.youtube.com/watch?v=-IFV-Fy4yWg</t>
  </si>
  <si>
    <t>estimated from the linear regression</t>
  </si>
  <si>
    <r>
      <t>[km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/y]</t>
    </r>
  </si>
  <si>
    <t>x</t>
  </si>
  <si>
    <t>&gt; 90</t>
  </si>
  <si>
    <t>Exercise 3 - alternative 1</t>
  </si>
  <si>
    <r>
      <t>[m</t>
    </r>
    <r>
      <rPr>
        <sz val="11"/>
        <color theme="1"/>
        <rFont val="Calibri"/>
        <family val="2"/>
        <scheme val="minor"/>
      </rPr>
      <t>/y]</t>
    </r>
  </si>
  <si>
    <t>Exercise 4</t>
  </si>
  <si>
    <t>Exercise 5</t>
  </si>
  <si>
    <t>Exercise 7</t>
  </si>
  <si>
    <t>Exercise 6</t>
  </si>
  <si>
    <t xml:space="preserve">D </t>
  </si>
  <si>
    <t>Diffusion in infinite domain</t>
  </si>
  <si>
    <t>Diffusion in finite domain</t>
  </si>
  <si>
    <t>Exercise 8</t>
  </si>
  <si>
    <r>
      <t>ln(N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</si>
  <si>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N</t>
    </r>
    <r>
      <rPr>
        <vertAlign val="subscript"/>
        <sz val="11"/>
        <color theme="1"/>
        <rFont val="Calibri"/>
        <family val="2"/>
        <scheme val="minor"/>
      </rPr>
      <t>t</t>
    </r>
  </si>
  <si>
    <r>
      <t>L</t>
    </r>
    <r>
      <rPr>
        <vertAlign val="subscript"/>
        <sz val="11"/>
        <color theme="1"/>
        <rFont val="Calibri"/>
        <family val="2"/>
        <scheme val="minor"/>
      </rPr>
      <t>crit</t>
    </r>
  </si>
  <si>
    <t>[km]</t>
  </si>
  <si>
    <t>L</t>
  </si>
  <si>
    <r>
      <t>Let's consider for example 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0.079 which corresponds  to R = 60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</si>
</sst>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E+00"/>
    <numFmt numFmtId="167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vertical="center"/>
    </xf>
    <xf numFmtId="165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2" fontId="0" fillId="2" borderId="12" xfId="0" applyNumberForma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vertical="center"/>
    </xf>
    <xf numFmtId="0" fontId="0" fillId="2" borderId="0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9" fillId="2" borderId="0" xfId="1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left" vertical="center"/>
    </xf>
    <xf numFmtId="1" fontId="9" fillId="2" borderId="0" xfId="1" applyNumberForma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vertical="center"/>
    </xf>
    <xf numFmtId="166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67" fontId="0" fillId="2" borderId="12" xfId="0" applyNumberForma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 1 - 2'!$A$5</c:f>
              <c:strCache>
                <c:ptCount val="1"/>
                <c:pt idx="0">
                  <c:v>Rt2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1.5612860892388452E-2"/>
                  <c:y val="-4.1210629921259845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'Ex 1 - 2'!$C$3:$J$3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20</c:v>
                </c:pt>
                <c:pt idx="5">
                  <c:v>35</c:v>
                </c:pt>
                <c:pt idx="6">
                  <c:v>45</c:v>
                </c:pt>
                <c:pt idx="7">
                  <c:v>60</c:v>
                </c:pt>
              </c:numCache>
            </c:numRef>
          </c:xVal>
          <c:yVal>
            <c:numRef>
              <c:f>'Ex 1 - 2'!$C$5:$J$5</c:f>
              <c:numCache>
                <c:formatCode>General</c:formatCode>
                <c:ptCount val="8"/>
                <c:pt idx="0">
                  <c:v>25</c:v>
                </c:pt>
                <c:pt idx="1">
                  <c:v>144</c:v>
                </c:pt>
                <c:pt idx="2">
                  <c:v>256</c:v>
                </c:pt>
                <c:pt idx="3">
                  <c:v>441</c:v>
                </c:pt>
                <c:pt idx="4">
                  <c:v>676</c:v>
                </c:pt>
                <c:pt idx="5">
                  <c:v>1156</c:v>
                </c:pt>
                <c:pt idx="6">
                  <c:v>1521</c:v>
                </c:pt>
                <c:pt idx="7">
                  <c:v>2025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EF-446E-B372-969E092D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918096"/>
        <c:axId val="452919080"/>
      </c:scatterChart>
      <c:valAx>
        <c:axId val="4529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[d]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2919080"/>
        <c:crosses val="autoZero"/>
        <c:crossBetween val="midCat"/>
      </c:valAx>
      <c:valAx>
        <c:axId val="45291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R</a:t>
                </a:r>
                <a:r>
                  <a:rPr lang="en-US" baseline="30000"/>
                  <a:t>2</a:t>
                </a:r>
                <a:r>
                  <a:rPr lang="en-US" baseline="0"/>
                  <a:t> [m</a:t>
                </a:r>
                <a:r>
                  <a:rPr lang="en-US" baseline="30000"/>
                  <a:t>2</a:t>
                </a:r>
                <a:r>
                  <a:rPr lang="en-US" baseline="0"/>
                  <a:t>]</a:t>
                </a:r>
                <a:endParaRPr lang="en-US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291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6.9530621172353452E-2"/>
                  <c:y val="5.1702391367745701E-3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'Ex 3'!$C$14:$K$14</c:f>
              <c:numCache>
                <c:formatCode>General</c:formatCode>
                <c:ptCount val="9"/>
                <c:pt idx="0">
                  <c:v>0.69314718055994529</c:v>
                </c:pt>
                <c:pt idx="1">
                  <c:v>1.0356374895067213</c:v>
                </c:pt>
                <c:pt idx="2">
                  <c:v>1.2765434971607714</c:v>
                </c:pt>
                <c:pt idx="3">
                  <c:v>1.7203694731413819</c:v>
                </c:pt>
                <c:pt idx="4">
                  <c:v>2.0635681925235456</c:v>
                </c:pt>
                <c:pt idx="5">
                  <c:v>2.5383074265151149</c:v>
                </c:pt>
                <c:pt idx="6">
                  <c:v>3.0576076772720775</c:v>
                </c:pt>
                <c:pt idx="7">
                  <c:v>3.7722610630529863</c:v>
                </c:pt>
                <c:pt idx="8">
                  <c:v>5.8091429903140268</c:v>
                </c:pt>
              </c:numCache>
            </c:numRef>
          </c:xVal>
          <c:yVal>
            <c:numRef>
              <c:f>'Ex 3'!$C$11:$K$11</c:f>
              <c:numCache>
                <c:formatCode>General</c:formatCode>
                <c:ptCount val="9"/>
                <c:pt idx="0">
                  <c:v>100</c:v>
                </c:pt>
                <c:pt idx="1">
                  <c:v>400</c:v>
                </c:pt>
                <c:pt idx="2">
                  <c:v>900</c:v>
                </c:pt>
                <c:pt idx="3">
                  <c:v>1600</c:v>
                </c:pt>
                <c:pt idx="4">
                  <c:v>2500</c:v>
                </c:pt>
                <c:pt idx="5">
                  <c:v>3600</c:v>
                </c:pt>
                <c:pt idx="6">
                  <c:v>4900</c:v>
                </c:pt>
                <c:pt idx="7">
                  <c:v>6400</c:v>
                </c:pt>
                <c:pt idx="8">
                  <c:v>8100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1A-4545-A90E-446C31952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789088"/>
        <c:axId val="417786464"/>
      </c:scatterChart>
      <c:valAx>
        <c:axId val="41778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- ln (f</a:t>
                </a:r>
                <a:r>
                  <a:rPr lang="en-US" sz="1100" b="0" i="0" baseline="-25000">
                    <a:effectLst/>
                  </a:rPr>
                  <a:t>R</a:t>
                </a:r>
                <a:r>
                  <a:rPr lang="en-US" sz="1100" b="0" i="0" baseline="0">
                    <a:effectLst/>
                  </a:rPr>
                  <a:t>) [-]</a:t>
                </a:r>
                <a:endParaRPr lang="en-US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7786464"/>
        <c:crosses val="autoZero"/>
        <c:crossBetween val="midCat"/>
      </c:valAx>
      <c:valAx>
        <c:axId val="41778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R</a:t>
                </a:r>
                <a:r>
                  <a:rPr lang="en-US" sz="1100" b="0" i="0" baseline="30000">
                    <a:effectLst/>
                  </a:rPr>
                  <a:t>2</a:t>
                </a:r>
                <a:r>
                  <a:rPr lang="en-US" sz="1100" b="0" i="0" baseline="0">
                    <a:effectLst/>
                  </a:rPr>
                  <a:t> [m</a:t>
                </a:r>
                <a:r>
                  <a:rPr lang="en-US" sz="1100" b="0" i="0" baseline="30000">
                    <a:effectLst/>
                  </a:rPr>
                  <a:t>2</a:t>
                </a:r>
                <a:r>
                  <a:rPr lang="en-US" sz="1100" b="0" i="0" baseline="0">
                    <a:effectLst/>
                  </a:rPr>
                  <a:t>]</a:t>
                </a:r>
                <a:endParaRPr lang="en-US" sz="1100" baseline="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778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 3'!$C$32:$K$32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</c:numCache>
            </c:numRef>
          </c:cat>
          <c:val>
            <c:numRef>
              <c:f>'Ex 3'!$C$31:$L$31</c:f>
              <c:numCache>
                <c:formatCode>0.000</c:formatCode>
                <c:ptCount val="10"/>
                <c:pt idx="0">
                  <c:v>0.5</c:v>
                </c:pt>
                <c:pt idx="1">
                  <c:v>0.14499999999999999</c:v>
                </c:pt>
                <c:pt idx="2">
                  <c:v>7.5999999999999998E-2</c:v>
                </c:pt>
                <c:pt idx="3">
                  <c:v>0.1</c:v>
                </c:pt>
                <c:pt idx="4">
                  <c:v>5.2000000000000005E-2</c:v>
                </c:pt>
                <c:pt idx="5">
                  <c:v>4.8000000000000001E-2</c:v>
                </c:pt>
                <c:pt idx="6">
                  <c:v>3.2000000000000001E-2</c:v>
                </c:pt>
                <c:pt idx="7">
                  <c:v>2.4E-2</c:v>
                </c:pt>
                <c:pt idx="8">
                  <c:v>0.02</c:v>
                </c:pt>
                <c:pt idx="9">
                  <c:v>2.9999999999998916E-3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7-4ABC-8925-D8223DC09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overlap val="-27"/>
        <c:axId val="453642744"/>
        <c:axId val="453643400"/>
      </c:barChart>
      <c:catAx>
        <c:axId val="453642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64340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5364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</a:t>
                </a:r>
                <a:r>
                  <a:rPr lang="en-US" baseline="-25000"/>
                  <a:t>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64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4.2995601851851854E-2"/>
                  <c:y val="7.2895662988542243E-3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'Ex 5'!$C$3:$G$3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20</c:v>
                </c:pt>
              </c:numCache>
            </c:numRef>
          </c:xVal>
          <c:yVal>
            <c:numRef>
              <c:f>'Ex 5'!$C$5:$G$5</c:f>
              <c:numCache>
                <c:formatCode>0.0</c:formatCode>
                <c:ptCount val="5"/>
                <c:pt idx="0">
                  <c:v>9</c:v>
                </c:pt>
                <c:pt idx="1">
                  <c:v>36</c:v>
                </c:pt>
                <c:pt idx="2">
                  <c:v>72.25</c:v>
                </c:pt>
                <c:pt idx="3">
                  <c:v>110.25</c:v>
                </c:pt>
                <c:pt idx="4">
                  <c:v>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3E-4F80-92AA-9229A47C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199096"/>
        <c:axId val="345202376"/>
      </c:scatterChart>
      <c:valAx>
        <c:axId val="34519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[d]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5202376"/>
        <c:crosses val="autoZero"/>
        <c:crossBetween val="midCat"/>
      </c:valAx>
      <c:valAx>
        <c:axId val="34520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</a:t>
                </a:r>
                <a:r>
                  <a:rPr lang="en-US" baseline="30000"/>
                  <a:t>2</a:t>
                </a:r>
                <a:r>
                  <a:rPr lang="en-US" baseline="0"/>
                  <a:t> [m</a:t>
                </a:r>
                <a:r>
                  <a:rPr lang="en-US" baseline="30000"/>
                  <a:t>2</a:t>
                </a:r>
                <a:r>
                  <a:rPr lang="en-US" baseline="0"/>
                  <a:t>]</a:t>
                </a:r>
                <a:r>
                  <a:rPr lang="en-US" baseline="30000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5199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5661805555555555E-2"/>
                  <c:y val="-2.8009523809523811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'Ex 5'!$C$18:$G$18</c:f>
              <c:numCache>
                <c:formatCode>General</c:formatCode>
                <c:ptCount val="5"/>
                <c:pt idx="0">
                  <c:v>1990</c:v>
                </c:pt>
                <c:pt idx="1">
                  <c:v>1992</c:v>
                </c:pt>
                <c:pt idx="2">
                  <c:v>1997</c:v>
                </c:pt>
                <c:pt idx="3">
                  <c:v>2000</c:v>
                </c:pt>
                <c:pt idx="4">
                  <c:v>2004</c:v>
                </c:pt>
              </c:numCache>
            </c:numRef>
          </c:xVal>
          <c:yVal>
            <c:numRef>
              <c:f>'Ex 5'!$C$19:$G$19</c:f>
              <c:numCache>
                <c:formatCode>0</c:formatCode>
                <c:ptCount val="5"/>
                <c:pt idx="0">
                  <c:v>100</c:v>
                </c:pt>
                <c:pt idx="1">
                  <c:v>145</c:v>
                </c:pt>
                <c:pt idx="2">
                  <c:v>237</c:v>
                </c:pt>
                <c:pt idx="3">
                  <c:v>304</c:v>
                </c:pt>
                <c:pt idx="4">
                  <c:v>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59-4CA1-9F71-3C2A4024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638696"/>
        <c:axId val="448637712"/>
      </c:scatterChart>
      <c:valAx>
        <c:axId val="448638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[y]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8637712"/>
        <c:crosses val="autoZero"/>
        <c:crossBetween val="midCat"/>
      </c:valAx>
      <c:valAx>
        <c:axId val="44863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</a:t>
                </a:r>
                <a:r>
                  <a:rPr lang="en-US" baseline="0"/>
                  <a:t> [m]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8638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4917760279965004E-2"/>
                  <c:y val="-5.4909959171770197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'Ex 8'!$C$3:$L$3</c:f>
              <c:numCache>
                <c:formatCode>0</c:formatCode>
                <c:ptCount val="10"/>
                <c:pt idx="0">
                  <c:v>1938</c:v>
                </c:pt>
                <c:pt idx="1">
                  <c:v>1947</c:v>
                </c:pt>
                <c:pt idx="2">
                  <c:v>1950</c:v>
                </c:pt>
                <c:pt idx="3">
                  <c:v>1955</c:v>
                </c:pt>
                <c:pt idx="4">
                  <c:v>1957</c:v>
                </c:pt>
                <c:pt idx="5" formatCode="General">
                  <c:v>1959</c:v>
                </c:pt>
                <c:pt idx="6" formatCode="General">
                  <c:v>1963</c:v>
                </c:pt>
                <c:pt idx="7" formatCode="General">
                  <c:v>1966</c:v>
                </c:pt>
                <c:pt idx="8" formatCode="General">
                  <c:v>1969</c:v>
                </c:pt>
                <c:pt idx="9" formatCode="General">
                  <c:v>1972</c:v>
                </c:pt>
              </c:numCache>
            </c:numRef>
          </c:xVal>
          <c:yVal>
            <c:numRef>
              <c:f>'Ex 8'!$C$7:$L$7</c:f>
              <c:numCache>
                <c:formatCode>0.0</c:formatCode>
                <c:ptCount val="10"/>
                <c:pt idx="0">
                  <c:v>5.7365722974791922</c:v>
                </c:pt>
                <c:pt idx="1">
                  <c:v>6.2728770065461674</c:v>
                </c:pt>
                <c:pt idx="2">
                  <c:v>6.4922398350204711</c:v>
                </c:pt>
                <c:pt idx="3">
                  <c:v>6.6846117276679271</c:v>
                </c:pt>
                <c:pt idx="4">
                  <c:v>6.7799219074722519</c:v>
                </c:pt>
                <c:pt idx="5">
                  <c:v>6.956545443151569</c:v>
                </c:pt>
                <c:pt idx="6">
                  <c:v>7.0817085861055746</c:v>
                </c:pt>
                <c:pt idx="7">
                  <c:v>7.1388669999455239</c:v>
                </c:pt>
                <c:pt idx="8">
                  <c:v>7.2370590261247374</c:v>
                </c:pt>
                <c:pt idx="9">
                  <c:v>7.3330230143864812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BA-4FCE-90E3-3B76C11A3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835920"/>
        <c:axId val="306831000"/>
      </c:scatterChart>
      <c:valAx>
        <c:axId val="30683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  <a:r>
                  <a:rPr lang="en-US" baseline="0"/>
                  <a:t> [y]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831000"/>
        <c:crosses val="autoZero"/>
        <c:crossBetween val="midCat"/>
      </c:valAx>
      <c:valAx>
        <c:axId val="3068310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</a:t>
                </a:r>
                <a:r>
                  <a:rPr lang="en-US" baseline="0"/>
                  <a:t> (N</a:t>
                </a:r>
                <a:r>
                  <a:rPr lang="en-US" baseline="-25000"/>
                  <a:t>t</a:t>
                </a:r>
                <a:r>
                  <a:rPr lang="en-US" baseline="0"/>
                  <a:t>) [-]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83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2</xdr:row>
      <xdr:rowOff>28575</xdr:rowOff>
    </xdr:from>
    <xdr:ext cx="1485900" cy="3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6143625" y="40957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 = 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− </m:t>
                        </m:r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  <m:sup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𝐷𝑡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143625" y="40957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𝑓</a:t>
              </a:r>
              <a:r>
                <a:rPr lang="it-IT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𝑅 </a:t>
              </a:r>
              <a:r>
                <a:rPr lang="en-US" sz="1100" i="0">
                  <a:latin typeface="Cambria Math" panose="02040503050406030204" pitchFamily="18" charset="0"/>
                </a:rPr>
                <a:t> = 𝑒𝑥𝑝( </a:t>
              </a:r>
              <a:r>
                <a:rPr lang="it-IT" sz="1100" b="0" i="0">
                  <a:latin typeface="Cambria Math" panose="02040503050406030204" pitchFamily="18" charset="0"/>
                </a:rPr>
                <a:t>− </a:t>
              </a:r>
              <a:r>
                <a:rPr lang="en-US" sz="1100" b="0" i="0">
                  <a:latin typeface="Cambria Math" panose="02040503050406030204" pitchFamily="18" charset="0"/>
                </a:rPr>
                <a:t>(𝑅</a:t>
              </a:r>
              <a:r>
                <a:rPr lang="it-IT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𝑡^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it-IT" sz="1100" b="0" i="0">
                  <a:latin typeface="Cambria Math" panose="02040503050406030204" pitchFamily="18" charset="0"/>
                </a:rPr>
                <a:t>4𝐷𝑡)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152400</xdr:colOff>
      <xdr:row>4</xdr:row>
      <xdr:rowOff>95250</xdr:rowOff>
    </xdr:from>
    <xdr:ext cx="1485900" cy="428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6143625" y="895350"/>
              <a:ext cx="1485900" cy="4286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𝑙𝑛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it-IT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sub>
                          <m:sup>
                            <m:r>
                              <a:rPr lang="it-IT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bSup>
                      </m:num>
                      <m:den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143625" y="895350"/>
              <a:ext cx="1485900" cy="4286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1" i="0">
                  <a:latin typeface="Cambria Math" panose="02040503050406030204" pitchFamily="18" charset="0"/>
                </a:rPr>
                <a:t>−</a:t>
              </a:r>
              <a:r>
                <a:rPr lang="it-IT" sz="1100" b="0" i="0">
                  <a:latin typeface="Cambria Math" panose="02040503050406030204" pitchFamily="18" charset="0"/>
                </a:rPr>
                <a:t>𝑙𝑛 (〖 </a:t>
              </a:r>
              <a:r>
                <a:rPr lang="en-US" sz="1100" b="0" i="0">
                  <a:latin typeface="Cambria Math" panose="02040503050406030204" pitchFamily="18" charset="0"/>
                </a:rPr>
                <a:t>𝑓</a:t>
              </a:r>
              <a:r>
                <a:rPr lang="it-IT" sz="1100" b="0" i="0">
                  <a:latin typeface="Cambria Math" panose="02040503050406030204" pitchFamily="18" charset="0"/>
                </a:rPr>
                <a:t>〗_</a:t>
              </a:r>
              <a:r>
                <a:rPr lang="en-US" sz="1100" b="0" i="0">
                  <a:latin typeface="Cambria Math" panose="02040503050406030204" pitchFamily="18" charset="0"/>
                </a:rPr>
                <a:t>𝑅</a:t>
              </a:r>
              <a:r>
                <a:rPr lang="it-IT" sz="1100" b="0" i="0">
                  <a:latin typeface="Cambria Math" panose="02040503050406030204" pitchFamily="18" charset="0"/>
                </a:rPr>
                <a:t>)</a:t>
              </a:r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= 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𝑡^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4𝐷𝑡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131103</xdr:colOff>
      <xdr:row>7</xdr:row>
      <xdr:rowOff>182052</xdr:rowOff>
    </xdr:from>
    <xdr:ext cx="14859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6122328" y="1639377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  <m:sup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−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4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𝐷𝑡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6122328" y="1639377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𝑡^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−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4𝐷𝑡 𝑙𝑛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0"/>
            </a:p>
          </xdr:txBody>
        </xdr:sp>
      </mc:Fallback>
    </mc:AlternateContent>
    <xdr:clientData/>
  </xdr:oneCellAnchor>
  <xdr:twoCellAnchor>
    <xdr:from>
      <xdr:col>13</xdr:col>
      <xdr:colOff>9525</xdr:colOff>
      <xdr:row>2</xdr:row>
      <xdr:rowOff>0</xdr:rowOff>
    </xdr:from>
    <xdr:to>
      <xdr:col>20</xdr:col>
      <xdr:colOff>314325</xdr:colOff>
      <xdr:row>16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302553</xdr:colOff>
      <xdr:row>11</xdr:row>
      <xdr:rowOff>143951</xdr:rowOff>
    </xdr:from>
    <xdr:ext cx="1485900" cy="4942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026578" y="2258501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it-IT" sz="11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slope of the</a:t>
              </a:r>
              <a:r>
                <a:rPr lang="it-IT" sz="1100" b="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trendline: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33,641 =− 4</m:t>
                    </m:r>
                    <m:acc>
                      <m:accPr>
                        <m:chr m:val="̂"/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e>
                    </m:acc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026578" y="2258501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it-IT" sz="11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slope of the</a:t>
              </a:r>
              <a:r>
                <a:rPr lang="it-IT" sz="1100" b="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trendline:</a:t>
              </a:r>
            </a:p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33,641 =− 4𝐷 ̂  𝑙𝑛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3</xdr:col>
      <xdr:colOff>331128</xdr:colOff>
      <xdr:row>17</xdr:row>
      <xdr:rowOff>20127</xdr:rowOff>
    </xdr:from>
    <xdr:ext cx="14859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2055153" y="2782377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2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𝐷𝑟</m:t>
                        </m:r>
                      </m:e>
                    </m:rad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2055153" y="2782377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2√𝐷𝑟</a:t>
              </a:r>
              <a:endParaRPr lang="en-US" sz="1100" b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596202</xdr:colOff>
      <xdr:row>4</xdr:row>
      <xdr:rowOff>158094</xdr:rowOff>
    </xdr:from>
    <xdr:to>
      <xdr:col>22</xdr:col>
      <xdr:colOff>31587</xdr:colOff>
      <xdr:row>17</xdr:row>
      <xdr:rowOff>36931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154647</xdr:colOff>
      <xdr:row>2</xdr:row>
      <xdr:rowOff>0</xdr:rowOff>
    </xdr:from>
    <xdr:ext cx="1485900" cy="3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7574622" y="42862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 = 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− </m:t>
                        </m:r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  <m:sup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𝐷𝑡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7574622" y="42862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𝑓</a:t>
              </a:r>
              <a:r>
                <a:rPr lang="it-IT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𝑅 </a:t>
              </a:r>
              <a:r>
                <a:rPr lang="en-US" sz="1100" i="0">
                  <a:latin typeface="Cambria Math" panose="02040503050406030204" pitchFamily="18" charset="0"/>
                </a:rPr>
                <a:t> = 𝑒𝑥𝑝( </a:t>
              </a:r>
              <a:r>
                <a:rPr lang="it-IT" sz="1100" b="0" i="0">
                  <a:latin typeface="Cambria Math" panose="02040503050406030204" pitchFamily="18" charset="0"/>
                </a:rPr>
                <a:t>− </a:t>
              </a:r>
              <a:r>
                <a:rPr lang="en-US" sz="1100" b="0" i="0">
                  <a:latin typeface="Cambria Math" panose="02040503050406030204" pitchFamily="18" charset="0"/>
                </a:rPr>
                <a:t>(𝑅</a:t>
              </a:r>
              <a:r>
                <a:rPr lang="it-IT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𝑡^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it-IT" sz="1100" b="0" i="0">
                  <a:latin typeface="Cambria Math" panose="02040503050406030204" pitchFamily="18" charset="0"/>
                </a:rPr>
                <a:t>4𝐷𝑡)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154647</xdr:colOff>
      <xdr:row>5</xdr:row>
      <xdr:rowOff>104775</xdr:rowOff>
    </xdr:from>
    <xdr:ext cx="1485900" cy="428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7574622" y="1143000"/>
              <a:ext cx="1485900" cy="4286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𝑙𝑛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it-IT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sub>
                          <m:sup>
                            <m:r>
                              <a:rPr lang="it-IT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bSup>
                      </m:num>
                      <m:den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7574622" y="1143000"/>
              <a:ext cx="1485900" cy="4286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1" i="0">
                  <a:latin typeface="Cambria Math" panose="02040503050406030204" pitchFamily="18" charset="0"/>
                </a:rPr>
                <a:t>−</a:t>
              </a:r>
              <a:r>
                <a:rPr lang="it-IT" sz="1100" b="0" i="0">
                  <a:latin typeface="Cambria Math" panose="02040503050406030204" pitchFamily="18" charset="0"/>
                </a:rPr>
                <a:t>𝑙𝑛 (〖 </a:t>
              </a:r>
              <a:r>
                <a:rPr lang="en-US" sz="1100" b="0" i="0">
                  <a:latin typeface="Cambria Math" panose="02040503050406030204" pitchFamily="18" charset="0"/>
                </a:rPr>
                <a:t>𝑓</a:t>
              </a:r>
              <a:r>
                <a:rPr lang="it-IT" sz="1100" b="0" i="0">
                  <a:latin typeface="Cambria Math" panose="02040503050406030204" pitchFamily="18" charset="0"/>
                </a:rPr>
                <a:t>〗_</a:t>
              </a:r>
              <a:r>
                <a:rPr lang="en-US" sz="1100" b="0" i="0">
                  <a:latin typeface="Cambria Math" panose="02040503050406030204" pitchFamily="18" charset="0"/>
                </a:rPr>
                <a:t>𝑅</a:t>
              </a:r>
              <a:r>
                <a:rPr lang="it-IT" sz="1100" b="0" i="0">
                  <a:latin typeface="Cambria Math" panose="02040503050406030204" pitchFamily="18" charset="0"/>
                </a:rPr>
                <a:t>)</a:t>
              </a:r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= 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𝑡^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4𝐷𝑡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152400</xdr:colOff>
      <xdr:row>8</xdr:row>
      <xdr:rowOff>105852</xdr:rowOff>
    </xdr:from>
    <xdr:ext cx="14859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7572375" y="1715577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  <m:sup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−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4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𝐷𝑡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7572375" y="1715577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𝑡^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−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4𝐷𝑡 𝑙𝑛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3</xdr:col>
      <xdr:colOff>415191</xdr:colOff>
      <xdr:row>15</xdr:row>
      <xdr:rowOff>147758</xdr:rowOff>
    </xdr:from>
    <xdr:ext cx="1485900" cy="49422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2263041" y="2967158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it-IT" sz="11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slope of the</a:t>
              </a:r>
              <a:r>
                <a:rPr lang="it-IT" sz="1100" b="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trendline: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1413.8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4</m:t>
                    </m:r>
                    <m:acc>
                      <m:accPr>
                        <m:chr m:val="̂"/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e>
                    </m:acc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𝑡</m:t>
                    </m:r>
                  </m:oMath>
                </m:oMathPara>
              </a14:m>
              <a:endParaRPr lang="en-US" sz="1100" b="0"/>
            </a:p>
          </xdr:txBody>
        </xdr:sp>
      </mc:Choice>
      <mc:Fallback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2263041" y="2967158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it-IT" sz="11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slope of the</a:t>
              </a:r>
              <a:r>
                <a:rPr lang="it-IT" sz="1100" b="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trendline:</a:t>
              </a:r>
            </a:p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1413.8</a:t>
              </a:r>
              <a:r>
                <a:rPr lang="en-US" sz="1100" i="0">
                  <a:latin typeface="Cambria Math" panose="02040503050406030204" pitchFamily="18" charset="0"/>
                </a:rPr>
                <a:t>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 ̂𝑡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12</xdr:col>
      <xdr:colOff>167347</xdr:colOff>
      <xdr:row>29</xdr:row>
      <xdr:rowOff>127000</xdr:rowOff>
    </xdr:from>
    <xdr:ext cx="1485900" cy="3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7622247" y="6032500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 = 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− </m:t>
                        </m:r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  <m:sup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𝐷𝑡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7622247" y="6032500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𝑓</a:t>
              </a:r>
              <a:r>
                <a:rPr lang="it-IT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𝑅 </a:t>
              </a:r>
              <a:r>
                <a:rPr lang="en-US" sz="1100" i="0">
                  <a:latin typeface="Cambria Math" panose="02040503050406030204" pitchFamily="18" charset="0"/>
                </a:rPr>
                <a:t> = 𝑒𝑥𝑝( </a:t>
              </a:r>
              <a:r>
                <a:rPr lang="it-IT" sz="1100" b="0" i="0">
                  <a:latin typeface="Cambria Math" panose="02040503050406030204" pitchFamily="18" charset="0"/>
                </a:rPr>
                <a:t>− </a:t>
              </a:r>
              <a:r>
                <a:rPr lang="en-US" sz="1100" b="0" i="0">
                  <a:latin typeface="Cambria Math" panose="02040503050406030204" pitchFamily="18" charset="0"/>
                </a:rPr>
                <a:t>(𝑅</a:t>
              </a:r>
              <a:r>
                <a:rPr lang="it-IT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𝑡^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it-IT" sz="1100" b="0" i="0">
                  <a:latin typeface="Cambria Math" panose="02040503050406030204" pitchFamily="18" charset="0"/>
                </a:rPr>
                <a:t>4𝐷𝑡)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154647</xdr:colOff>
      <xdr:row>32</xdr:row>
      <xdr:rowOff>104775</xdr:rowOff>
    </xdr:from>
    <xdr:ext cx="1485900" cy="428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7574622" y="1143000"/>
              <a:ext cx="1485900" cy="4286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𝑙𝑛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it-IT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sub>
                          <m:sup>
                            <m:r>
                              <a:rPr lang="it-IT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bSup>
                      </m:num>
                      <m:den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7574622" y="1143000"/>
              <a:ext cx="1485900" cy="4286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1" i="0">
                  <a:latin typeface="Cambria Math" panose="02040503050406030204" pitchFamily="18" charset="0"/>
                </a:rPr>
                <a:t>−</a:t>
              </a:r>
              <a:r>
                <a:rPr lang="it-IT" sz="1100" b="0" i="0">
                  <a:latin typeface="Cambria Math" panose="02040503050406030204" pitchFamily="18" charset="0"/>
                </a:rPr>
                <a:t>𝑙𝑛 (〖 </a:t>
              </a:r>
              <a:r>
                <a:rPr lang="en-US" sz="1100" b="0" i="0">
                  <a:latin typeface="Cambria Math" panose="02040503050406030204" pitchFamily="18" charset="0"/>
                </a:rPr>
                <a:t>𝑓</a:t>
              </a:r>
              <a:r>
                <a:rPr lang="it-IT" sz="1100" b="0" i="0">
                  <a:latin typeface="Cambria Math" panose="02040503050406030204" pitchFamily="18" charset="0"/>
                </a:rPr>
                <a:t>〗_</a:t>
              </a:r>
              <a:r>
                <a:rPr lang="en-US" sz="1100" b="0" i="0">
                  <a:latin typeface="Cambria Math" panose="02040503050406030204" pitchFamily="18" charset="0"/>
                </a:rPr>
                <a:t>𝑅</a:t>
              </a:r>
              <a:r>
                <a:rPr lang="it-IT" sz="1100" b="0" i="0">
                  <a:latin typeface="Cambria Math" panose="02040503050406030204" pitchFamily="18" charset="0"/>
                </a:rPr>
                <a:t>)</a:t>
              </a:r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= 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𝑡^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4𝐷𝑡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152400</xdr:colOff>
      <xdr:row>35</xdr:row>
      <xdr:rowOff>143952</xdr:rowOff>
    </xdr:from>
    <xdr:ext cx="14859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7607300" y="7230552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  <m:sup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−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4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𝐷𝑡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7607300" y="7230552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𝑡^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−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4𝐷𝑡 𝑙𝑛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0"/>
            </a:p>
          </xdr:txBody>
        </xdr:sp>
      </mc:Fallback>
    </mc:AlternateContent>
    <xdr:clientData/>
  </xdr:oneCellAnchor>
  <xdr:twoCellAnchor>
    <xdr:from>
      <xdr:col>14</xdr:col>
      <xdr:colOff>596900</xdr:colOff>
      <xdr:row>27</xdr:row>
      <xdr:rowOff>104775</xdr:rowOff>
    </xdr:from>
    <xdr:to>
      <xdr:col>22</xdr:col>
      <xdr:colOff>40100</xdr:colOff>
      <xdr:row>39</xdr:row>
      <xdr:rowOff>138750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</xdr:col>
      <xdr:colOff>146843</xdr:colOff>
      <xdr:row>38</xdr:row>
      <xdr:rowOff>26477</xdr:rowOff>
    </xdr:from>
    <xdr:ext cx="14859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7558484" y="7696086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sub>
                          <m:sup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</m:num>
                      <m:den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−4</m:t>
                        </m:r>
                        <m:func>
                          <m:func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it-IT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</m:func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den>
                    </m:f>
                    <m:r>
                      <a:rPr lang="en-US" sz="110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7558484" y="7696086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𝐷=(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𝑡^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2)/(−4 ln⁡〖(𝑓_𝑅)〗 𝑡)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</a:t>
              </a:r>
              <a:endParaRPr lang="en-US" sz="1100" b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321603</xdr:colOff>
      <xdr:row>3</xdr:row>
      <xdr:rowOff>172527</xdr:rowOff>
    </xdr:from>
    <xdr:ext cx="1485900" cy="5608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2045628" y="791652"/>
              <a:ext cx="1485900" cy="560898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l-G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λ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𝑡</m:t>
                        </m:r>
                      </m:sup>
                    </m:sSup>
                  </m:oMath>
                </m:oMathPara>
              </a14:m>
              <a:endParaRPr lang="en-US" sz="1100" b="0"/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func>
                      <m:func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1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el-GR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λ</m:t>
                        </m:r>
                        <m:r>
                          <m:rPr>
                            <m:nor/>
                          </m:rPr>
                          <a:rPr lang="it-IT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)/</m:t>
                        </m:r>
                        <m:r>
                          <m:rPr>
                            <m:nor/>
                          </m:rPr>
                          <a:rPr lang="it-IT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t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func>
                    <m:r>
                      <a:rPr lang="it-IT" sz="1100" b="0" i="1">
                        <a:latin typeface="Cambria Math" panose="02040503050406030204" pitchFamily="18" charset="0"/>
                      </a:rPr>
                      <m:t>⁡</m:t>
                    </m:r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2045628" y="791652"/>
              <a:ext cx="1485900" cy="560898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"λ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sz="1100" i="0">
                  <a:latin typeface="Cambria Math" panose="02040503050406030204" pitchFamily="18" charset="0"/>
                </a:rPr>
                <a:t>=𝑒^</a:t>
              </a:r>
              <a:r>
                <a:rPr lang="it-IT" sz="1100" b="0" i="0">
                  <a:latin typeface="Cambria Math" panose="02040503050406030204" pitchFamily="18" charset="0"/>
                </a:rPr>
                <a:t>𝑟</a:t>
              </a:r>
              <a:r>
                <a:rPr lang="en-US" sz="1100" i="0">
                  <a:latin typeface="Cambria Math" panose="02040503050406030204" pitchFamily="18" charset="0"/>
                </a:rPr>
                <a:t>𝑡</a:t>
              </a:r>
              <a:endParaRPr lang="en-US" sz="1100" b="0"/>
            </a:p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𝑟=ln⁡〖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)/t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</a:t>
              </a:r>
              <a:r>
                <a:rPr lang="it-IT" sz="1100" b="0" i="0">
                  <a:latin typeface="Cambria Math" panose="02040503050406030204" pitchFamily="18" charset="0"/>
                </a:rPr>
                <a:t>⁡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3</xdr:col>
      <xdr:colOff>523874</xdr:colOff>
      <xdr:row>10</xdr:row>
      <xdr:rowOff>220152</xdr:rowOff>
    </xdr:from>
    <xdr:ext cx="1369353" cy="381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47899" y="2229927"/>
              <a:ext cx="1369353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𝑐𝑟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𝑐𝑖𝑟𝑐𝑙𝑒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1.84 </m:t>
                    </m:r>
                    <m:sSup>
                      <m:sSupPr>
                        <m:ctrlP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  <m:sup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2 </m:t>
                        </m:r>
                      </m:sup>
                    </m:sSup>
                    <m:f>
                      <m:fPr>
                        <m:ctrlP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den>
                    </m:f>
                  </m:oMath>
                </m:oMathPara>
              </a14:m>
              <a:endParaRPr lang="en-US" sz="1100" b="0"/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47899" y="2229927"/>
              <a:ext cx="1369353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𝐴_(𝑐𝑟, 𝑐𝑖𝑟𝑐𝑙𝑒)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1.84 </a:t>
              </a:r>
              <a:r>
                <a:rPr lang="it-I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𝜋^(2 )  𝐷/𝑟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3</xdr:col>
      <xdr:colOff>495299</xdr:colOff>
      <xdr:row>9</xdr:row>
      <xdr:rowOff>48702</xdr:rowOff>
    </xdr:from>
    <xdr:ext cx="1350303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219324" y="1867977"/>
              <a:ext cx="1350303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𝑐𝑟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  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𝑠𝑞𝑢𝑎𝑟𝑒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2 </m:t>
                    </m:r>
                    <m:sSup>
                      <m:sSupPr>
                        <m:ctrlP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  <m:sup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2 </m:t>
                        </m:r>
                      </m:sup>
                    </m:sSup>
                    <m:f>
                      <m:fPr>
                        <m:ctrlP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den>
                    </m:f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2219324" y="1867977"/>
              <a:ext cx="1350303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𝑐𝑟,   𝑠𝑞𝑢𝑎𝑟𝑒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2 </a:t>
              </a:r>
              <a:r>
                <a:rPr lang="it-I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𝜋^(2 )  𝐷/𝑟</a:t>
              </a:r>
              <a:endParaRPr lang="en-US" sz="1100" b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523874</xdr:colOff>
      <xdr:row>0</xdr:row>
      <xdr:rowOff>180975</xdr:rowOff>
    </xdr:from>
    <xdr:to>
      <xdr:col>19</xdr:col>
      <xdr:colOff>2933</xdr:colOff>
      <xdr:row>14</xdr:row>
      <xdr:rowOff>78799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526122</xdr:colOff>
      <xdr:row>2</xdr:row>
      <xdr:rowOff>47625</xdr:rowOff>
    </xdr:from>
    <xdr:ext cx="1485900" cy="3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4793322" y="285750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 = 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− </m:t>
                        </m:r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  <m:sup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𝐷𝑡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4793322" y="285750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𝑓</a:t>
              </a:r>
              <a:r>
                <a:rPr lang="it-IT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𝑅 </a:t>
              </a:r>
              <a:r>
                <a:rPr lang="en-US" sz="1100" i="0">
                  <a:latin typeface="Cambria Math" panose="02040503050406030204" pitchFamily="18" charset="0"/>
                </a:rPr>
                <a:t> = 𝑒𝑥𝑝( </a:t>
              </a:r>
              <a:r>
                <a:rPr lang="it-IT" sz="1100" b="0" i="0">
                  <a:latin typeface="Cambria Math" panose="02040503050406030204" pitchFamily="18" charset="0"/>
                </a:rPr>
                <a:t>− </a:t>
              </a:r>
              <a:r>
                <a:rPr lang="en-US" sz="1100" b="0" i="0">
                  <a:latin typeface="Cambria Math" panose="02040503050406030204" pitchFamily="18" charset="0"/>
                </a:rPr>
                <a:t>(𝑅</a:t>
              </a:r>
              <a:r>
                <a:rPr lang="it-IT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𝑡^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it-IT" sz="1100" b="0" i="0">
                  <a:latin typeface="Cambria Math" panose="02040503050406030204" pitchFamily="18" charset="0"/>
                </a:rPr>
                <a:t>4𝐷𝑡)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526122</xdr:colOff>
      <xdr:row>4</xdr:row>
      <xdr:rowOff>76200</xdr:rowOff>
    </xdr:from>
    <xdr:ext cx="1485900" cy="428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 txBox="1"/>
          </xdr:nvSpPr>
          <xdr:spPr>
            <a:xfrm>
              <a:off x="4793322" y="771525"/>
              <a:ext cx="1485900" cy="4286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𝑙𝑛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it-IT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sub>
                          <m:sup>
                            <m:r>
                              <a:rPr lang="it-IT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bSup>
                      </m:num>
                      <m:den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4793322" y="771525"/>
              <a:ext cx="1485900" cy="4286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1" i="0">
                  <a:latin typeface="Cambria Math" panose="02040503050406030204" pitchFamily="18" charset="0"/>
                </a:rPr>
                <a:t>−</a:t>
              </a:r>
              <a:r>
                <a:rPr lang="it-IT" sz="1100" b="0" i="0">
                  <a:latin typeface="Cambria Math" panose="02040503050406030204" pitchFamily="18" charset="0"/>
                </a:rPr>
                <a:t>𝑙𝑛 (〖 </a:t>
              </a:r>
              <a:r>
                <a:rPr lang="en-US" sz="1100" b="0" i="0">
                  <a:latin typeface="Cambria Math" panose="02040503050406030204" pitchFamily="18" charset="0"/>
                </a:rPr>
                <a:t>𝑓</a:t>
              </a:r>
              <a:r>
                <a:rPr lang="it-IT" sz="1100" b="0" i="0">
                  <a:latin typeface="Cambria Math" panose="02040503050406030204" pitchFamily="18" charset="0"/>
                </a:rPr>
                <a:t>〗_</a:t>
              </a:r>
              <a:r>
                <a:rPr lang="en-US" sz="1100" b="0" i="0">
                  <a:latin typeface="Cambria Math" panose="02040503050406030204" pitchFamily="18" charset="0"/>
                </a:rPr>
                <a:t>𝑅</a:t>
              </a:r>
              <a:r>
                <a:rPr lang="it-IT" sz="1100" b="0" i="0">
                  <a:latin typeface="Cambria Math" panose="02040503050406030204" pitchFamily="18" charset="0"/>
                </a:rPr>
                <a:t>)</a:t>
              </a:r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= 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𝑡^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4𝐷𝑡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561975</xdr:colOff>
      <xdr:row>7</xdr:row>
      <xdr:rowOff>86802</xdr:rowOff>
    </xdr:from>
    <xdr:ext cx="14859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SpPr txBox="1"/>
          </xdr:nvSpPr>
          <xdr:spPr>
            <a:xfrm>
              <a:off x="4829175" y="1629852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  <m:sup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−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4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𝐷𝑡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4829175" y="1629852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𝑡^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−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4𝐷𝑡 𝑙𝑛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3</xdr:col>
      <xdr:colOff>228600</xdr:colOff>
      <xdr:row>11</xdr:row>
      <xdr:rowOff>163001</xdr:rowOff>
    </xdr:from>
    <xdr:ext cx="1485900" cy="4942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 txBox="1"/>
          </xdr:nvSpPr>
          <xdr:spPr>
            <a:xfrm>
              <a:off x="2057400" y="1925126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it-IT" sz="11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slope of the</a:t>
              </a:r>
              <a:r>
                <a:rPr lang="it-IT" sz="1100" b="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trendline: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8,5296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−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4</m:t>
                    </m:r>
                    <m:acc>
                      <m:accPr>
                        <m:chr m:val="̂"/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e>
                    </m:acc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 txBox="1"/>
          </xdr:nvSpPr>
          <xdr:spPr>
            <a:xfrm>
              <a:off x="2057400" y="1925126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it-IT" sz="11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slope of the</a:t>
              </a:r>
              <a:r>
                <a:rPr lang="it-IT" sz="1100" b="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trendline:</a:t>
              </a:r>
            </a:p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8,5296</a:t>
              </a:r>
              <a:r>
                <a:rPr lang="en-US" sz="1100" i="0">
                  <a:latin typeface="Cambria Math" panose="02040503050406030204" pitchFamily="18" charset="0"/>
                </a:rPr>
                <a:t>=</a:t>
              </a:r>
              <a:r>
                <a:rPr lang="it-IT" sz="1100" b="0" i="0">
                  <a:latin typeface="Cambria Math" panose="02040503050406030204" pitchFamily="18" charset="0"/>
                </a:rPr>
                <a:t>−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4𝐷 ̂  𝑙𝑛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7</xdr:col>
      <xdr:colOff>540678</xdr:colOff>
      <xdr:row>17</xdr:row>
      <xdr:rowOff>20127</xdr:rowOff>
    </xdr:from>
    <xdr:ext cx="1485900" cy="381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 txBox="1"/>
          </xdr:nvSpPr>
          <xdr:spPr>
            <a:xfrm>
              <a:off x="4776502" y="3213803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 xmlns:m="http://schemas.openxmlformats.org/officeDocument/2006/math"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𝑅</m:t>
                  </m:r>
                  <m:r>
                    <a:rPr lang="it-IT" sz="1100" b="0" i="1" baseline="-250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𝑡</m:t>
                  </m:r>
                  <m:r>
                    <a:rPr lang="en-US" sz="1100" i="1">
                      <a:latin typeface="Cambria Math" panose="02040503050406030204" pitchFamily="18" charset="0"/>
                    </a:rPr>
                    <m:t> =</m:t>
                  </m:r>
                  <m:r>
                    <a:rPr lang="it-IT" sz="1100" b="0" i="1">
                      <a:latin typeface="Cambria Math" panose="02040503050406030204" pitchFamily="18" charset="0"/>
                    </a:rPr>
                    <m:t>2</m:t>
                  </m:r>
                  <m:rad>
                    <m:radPr>
                      <m:degHide m:val="on"/>
                      <m:ctrlPr>
                        <a:rPr lang="it-IT" sz="1100" b="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𝐷𝑟</m:t>
                      </m:r>
                    </m:e>
                  </m:rad>
                  <m:r>
                    <a:rPr lang="it-IT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it-IT" sz="1100" b="0" i="1">
                      <a:latin typeface="Cambria Math" panose="02040503050406030204" pitchFamily="18" charset="0"/>
                    </a:rPr>
                    <m:t>𝑡</m:t>
                  </m:r>
                </m:oMath>
              </a14:m>
              <a:r>
                <a:rPr lang="en-US" sz="1100" b="0"/>
                <a:t> + constant</a:t>
              </a:r>
            </a:p>
          </xdr:txBody>
        </xdr:sp>
      </mc:Choice>
      <mc:Fallback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 txBox="1"/>
          </xdr:nvSpPr>
          <xdr:spPr>
            <a:xfrm>
              <a:off x="4776502" y="3213803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it-IT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2√𝐷𝑟  𝑡</a:t>
              </a:r>
              <a:r>
                <a:rPr lang="en-US" sz="1100" b="0"/>
                <a:t> + constant</a:t>
              </a:r>
            </a:p>
          </xdr:txBody>
        </xdr:sp>
      </mc:Fallback>
    </mc:AlternateContent>
    <xdr:clientData/>
  </xdr:oneCellAnchor>
  <xdr:twoCellAnchor>
    <xdr:from>
      <xdr:col>11</xdr:col>
      <xdr:colOff>512668</xdr:colOff>
      <xdr:row>15</xdr:row>
      <xdr:rowOff>116541</xdr:rowOff>
    </xdr:from>
    <xdr:to>
      <xdr:col>18</xdr:col>
      <xdr:colOff>596845</xdr:colOff>
      <xdr:row>28</xdr:row>
      <xdr:rowOff>14364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282373</xdr:colOff>
      <xdr:row>20</xdr:row>
      <xdr:rowOff>14710</xdr:rowOff>
    </xdr:from>
    <xdr:ext cx="1485900" cy="4942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 txBox="1"/>
          </xdr:nvSpPr>
          <xdr:spPr>
            <a:xfrm>
              <a:off x="2097726" y="3813504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it-IT" sz="11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slope of the</a:t>
              </a:r>
              <a:r>
                <a:rPr lang="it-IT" sz="1100" b="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trendline: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20,088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2 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acc>
                          <m:accPr>
                            <m:chr m:val="̂"/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e>
                        </m:acc>
                        <m:acc>
                          <m:accPr>
                            <m:chr m:val="̂"/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</m:acc>
                      </m:e>
                    </m:rad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2097726" y="3813504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it-IT" sz="11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slope of the</a:t>
              </a:r>
              <a:r>
                <a:rPr lang="it-IT" sz="1100" b="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trendline:</a:t>
              </a:r>
            </a:p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20,088</a:t>
              </a:r>
              <a:r>
                <a:rPr lang="en-US" sz="1100" i="0">
                  <a:latin typeface="Cambria Math" panose="02040503050406030204" pitchFamily="18" charset="0"/>
                </a:rPr>
                <a:t>=</a:t>
              </a:r>
              <a:r>
                <a:rPr lang="it-IT" sz="1100" b="0" i="0">
                  <a:latin typeface="Cambria Math" panose="02040503050406030204" pitchFamily="18" charset="0"/>
                </a:rPr>
                <a:t>2 √(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 ̂𝑟 ̂ )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3</xdr:col>
      <xdr:colOff>244842</xdr:colOff>
      <xdr:row>22</xdr:row>
      <xdr:rowOff>100853</xdr:rowOff>
    </xdr:from>
    <xdr:ext cx="1485900" cy="6611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/>
          </xdr:nvSpPr>
          <xdr:spPr>
            <a:xfrm>
              <a:off x="2060195" y="4280647"/>
              <a:ext cx="1485900" cy="66114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e>
                    </m:acc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20,088</m:t>
                                    </m:r>
                                  </m:num>
                                  <m:den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acc>
                          <m:accPr>
                            <m:chr m:val="̂"/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e>
                        </m:acc>
                      </m:den>
                    </m:f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2060195" y="4280647"/>
              <a:ext cx="1485900" cy="66114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 ̂</a:t>
              </a:r>
              <a:r>
                <a:rPr lang="it-IT" sz="1100" b="0" i="0">
                  <a:latin typeface="Cambria Math" panose="02040503050406030204" pitchFamily="18" charset="0"/>
                </a:rPr>
                <a:t>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(20,088/2)^2/𝐷 ̂ </a:t>
              </a:r>
              <a:endParaRPr lang="en-US" sz="1100" b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422225</xdr:colOff>
      <xdr:row>12</xdr:row>
      <xdr:rowOff>126684</xdr:rowOff>
    </xdr:from>
    <xdr:ext cx="1485900" cy="4942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>
            <a:xfrm>
              <a:off x="2796951" y="2514458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𝑣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𝑑𝑜𝑤𝑛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𝑣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𝑎𝑑𝑣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𝑣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𝑑𝑖𝑓𝑓</m:t>
                        </m:r>
                      </m:sub>
                    </m:sSub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2796951" y="2514458"/>
              <a:ext cx="1485900" cy="494223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𝑣_𝑑𝑜𝑤𝑛</a:t>
              </a:r>
              <a:r>
                <a:rPr lang="en-US" sz="1100" i="0">
                  <a:latin typeface="Cambria Math" panose="02040503050406030204" pitchFamily="18" charset="0"/>
                </a:rPr>
                <a:t>=</a:t>
              </a:r>
              <a:r>
                <a:rPr lang="it-IT" sz="1100" b="0" i="0">
                  <a:latin typeface="Cambria Math" panose="02040503050406030204" pitchFamily="18" charset="0"/>
                </a:rPr>
                <a:t>𝑣_𝑎𝑑𝑣+𝑣_𝑑𝑖𝑓𝑓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3</xdr:col>
      <xdr:colOff>195719</xdr:colOff>
      <xdr:row>14</xdr:row>
      <xdr:rowOff>169624</xdr:rowOff>
    </xdr:from>
    <xdr:ext cx="14859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>
            <a:xfrm>
              <a:off x="2570445" y="3027124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𝑑𝑖𝑓𝑓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2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𝐷𝑟</m:t>
                        </m:r>
                      </m:e>
                    </m:rad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2570445" y="3027124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𝑣_𝑑𝑖𝑓𝑓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2√𝐷𝑟</a:t>
              </a:r>
              <a:endParaRPr lang="en-US" sz="1100" b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190499</xdr:colOff>
      <xdr:row>1</xdr:row>
      <xdr:rowOff>66675</xdr:rowOff>
    </xdr:from>
    <xdr:to>
      <xdr:col>13</xdr:col>
      <xdr:colOff>520916</xdr:colOff>
      <xdr:row>12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299" y="304800"/>
          <a:ext cx="3378417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190500</xdr:colOff>
      <xdr:row>6</xdr:row>
      <xdr:rowOff>133350</xdr:rowOff>
    </xdr:from>
    <xdr:ext cx="14859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2019300" y="1200150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2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𝐷𝑟</m:t>
                        </m:r>
                      </m:e>
                    </m:rad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019300" y="1200150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2√𝐷𝑟</a:t>
              </a:r>
              <a:endParaRPr lang="en-US" sz="1100" b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145122</xdr:colOff>
      <xdr:row>7</xdr:row>
      <xdr:rowOff>152400</xdr:rowOff>
    </xdr:from>
    <xdr:ext cx="1485900" cy="3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6155397" y="1504950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 = </m:t>
                    </m:r>
                    <m:sSup>
                      <m:sSup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l-GR" sz="1100" i="1">
                            <a:latin typeface="Cambria Math" panose="02040503050406030204" pitchFamily="18" charset="0"/>
                          </a:rPr>
                          <m:t>λ</m:t>
                        </m:r>
                      </m:e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p>
                    </m:sSup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155397" y="1504950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𝑁_𝑡</a:t>
              </a:r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 </a:t>
              </a:r>
              <a:r>
                <a:rPr lang="el-GR" sz="1100" i="0">
                  <a:latin typeface="Cambria Math" panose="02040503050406030204" pitchFamily="18" charset="0"/>
                </a:rPr>
                <a:t>λ</a:t>
              </a:r>
              <a:r>
                <a:rPr lang="it-IT" sz="1100" b="0" i="0">
                  <a:latin typeface="Cambria Math" panose="02040503050406030204" pitchFamily="18" charset="0"/>
                </a:rPr>
                <a:t>^𝑡 𝑁_0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135597</xdr:colOff>
      <xdr:row>9</xdr:row>
      <xdr:rowOff>66675</xdr:rowOff>
    </xdr:from>
    <xdr:ext cx="1485900" cy="3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600-00000F000000}"/>
                </a:ext>
              </a:extLst>
            </xdr:cNvPr>
            <xdr:cNvSpPr txBox="1"/>
          </xdr:nvSpPr>
          <xdr:spPr>
            <a:xfrm>
              <a:off x="5621997" y="176212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1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sSub>
                          <m:sSub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e>
                          <m:sub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e>
                    </m:func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func>
                      <m:func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λ</m:t>
                                </m:r>
                              </m:e>
                              <m:sup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sup>
                            </m:sSup>
                          </m:e>
                        </m:d>
                      </m:e>
                    </m:func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unc>
                      <m:func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5621997" y="176212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ln⁡〖𝑁_𝑡 〗</a:t>
              </a:r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ln⁡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^𝑡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)+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ln⁡(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𝑁_0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135597</xdr:colOff>
      <xdr:row>10</xdr:row>
      <xdr:rowOff>142875</xdr:rowOff>
    </xdr:from>
    <xdr:ext cx="1485900" cy="3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600-000011000000}"/>
                </a:ext>
              </a:extLst>
            </xdr:cNvPr>
            <xdr:cNvSpPr txBox="1"/>
          </xdr:nvSpPr>
          <xdr:spPr>
            <a:xfrm>
              <a:off x="5621997" y="206692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1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sSub>
                          <m:sSub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e>
                          <m:sub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e>
                    </m:func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func>
                      <m:func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  <m:r>
                          <a:rPr lang="it-IT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it-IT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λ</m:t>
                            </m:r>
                          </m:e>
                        </m:d>
                      </m:e>
                    </m:func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unc>
                      <m:func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5621997" y="206692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ln⁡〖𝑁_𝑡 〗</a:t>
              </a:r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ln〗⁡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λ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ln⁡(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𝑁_0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145122</xdr:colOff>
      <xdr:row>12</xdr:row>
      <xdr:rowOff>76200</xdr:rowOff>
    </xdr:from>
    <xdr:ext cx="1485900" cy="3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 txBox="1"/>
          </xdr:nvSpPr>
          <xdr:spPr>
            <a:xfrm>
              <a:off x="5631522" y="240982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func>
                      <m:func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λ</m:t>
                            </m:r>
                          </m:e>
                        </m:d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5631522" y="2409825"/>
              <a:ext cx="1485900" cy="3524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𝑟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ln⁡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λ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13</xdr:col>
      <xdr:colOff>19050</xdr:colOff>
      <xdr:row>1</xdr:row>
      <xdr:rowOff>171450</xdr:rowOff>
    </xdr:from>
    <xdr:to>
      <xdr:col>20</xdr:col>
      <xdr:colOff>71850</xdr:colOff>
      <xdr:row>14</xdr:row>
      <xdr:rowOff>91125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19050</xdr:colOff>
      <xdr:row>11</xdr:row>
      <xdr:rowOff>66675</xdr:rowOff>
    </xdr:from>
    <xdr:ext cx="14859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600-000014000000}"/>
                </a:ext>
              </a:extLst>
            </xdr:cNvPr>
            <xdr:cNvSpPr txBox="1"/>
          </xdr:nvSpPr>
          <xdr:spPr>
            <a:xfrm>
              <a:off x="1847850" y="2400300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2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𝐷𝑟</m:t>
                        </m:r>
                      </m:e>
                    </m:rad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847850" y="2400300"/>
              <a:ext cx="1485900" cy="381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</a:rPr>
                <a:t>2√𝐷𝑟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3</xdr:col>
      <xdr:colOff>400050</xdr:colOff>
      <xdr:row>15</xdr:row>
      <xdr:rowOff>85724</xdr:rowOff>
    </xdr:from>
    <xdr:ext cx="1485900" cy="542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SpPr txBox="1"/>
          </xdr:nvSpPr>
          <xdr:spPr>
            <a:xfrm>
              <a:off x="2228850" y="3228974"/>
              <a:ext cx="1485900" cy="5429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𝑐𝑟𝑖𝑡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 =</m:t>
                    </m:r>
                    <m:r>
                      <a:rPr lang="it-I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2228850" y="3228974"/>
              <a:ext cx="1485900" cy="5429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𝐿_𝑐𝑟𝑖𝑡</a:t>
              </a:r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=</a:t>
              </a:r>
              <a:r>
                <a:rPr lang="it-I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</a:t>
              </a:r>
              <a:r>
                <a:rPr lang="it-IT" sz="1100" b="0" i="0">
                  <a:latin typeface="Cambria Math" panose="02040503050406030204" pitchFamily="18" charset="0"/>
                </a:rPr>
                <a:t>√(𝐷/𝑟)</a:t>
              </a:r>
              <a:endParaRPr lang="en-US" sz="1100" b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youtube.com/watch?v=-IFV-Fy4yW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opLeftCell="A2" zoomScaleNormal="100" workbookViewId="0">
      <selection activeCell="L23" sqref="L23"/>
    </sheetView>
  </sheetViews>
  <sheetFormatPr baseColWidth="10" defaultColWidth="9.1640625" defaultRowHeight="15" x14ac:dyDescent="0.2"/>
  <cols>
    <col min="1" max="1" width="7.5" style="4" customWidth="1"/>
    <col min="2" max="2" width="9.1640625" style="24"/>
    <col min="3" max="16384" width="9.1640625" style="4"/>
  </cols>
  <sheetData>
    <row r="1" spans="1:21" ht="19" x14ac:dyDescent="0.2">
      <c r="A1" s="101" t="s">
        <v>29</v>
      </c>
      <c r="B1" s="101"/>
      <c r="C1" s="101"/>
      <c r="D1" s="101"/>
      <c r="E1" s="101"/>
      <c r="F1" s="101"/>
      <c r="G1" s="101"/>
      <c r="H1" s="101"/>
      <c r="I1" s="101"/>
      <c r="J1" s="101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x14ac:dyDescent="0.2">
      <c r="A3" s="15" t="s">
        <v>15</v>
      </c>
      <c r="B3" s="10" t="s">
        <v>16</v>
      </c>
      <c r="C3" s="39">
        <v>1</v>
      </c>
      <c r="D3" s="14">
        <v>4</v>
      </c>
      <c r="E3" s="14">
        <v>8</v>
      </c>
      <c r="F3" s="14">
        <v>13</v>
      </c>
      <c r="G3" s="14">
        <v>20</v>
      </c>
      <c r="H3" s="14">
        <v>35</v>
      </c>
      <c r="I3" s="14">
        <v>45</v>
      </c>
      <c r="J3" s="40">
        <v>60</v>
      </c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7" x14ac:dyDescent="0.2">
      <c r="A4" s="15" t="s">
        <v>18</v>
      </c>
      <c r="B4" s="10" t="s">
        <v>17</v>
      </c>
      <c r="C4" s="41">
        <v>5</v>
      </c>
      <c r="D4" s="42">
        <v>12</v>
      </c>
      <c r="E4" s="42">
        <v>16</v>
      </c>
      <c r="F4" s="42">
        <v>21</v>
      </c>
      <c r="G4" s="42">
        <v>26</v>
      </c>
      <c r="H4" s="42">
        <v>34</v>
      </c>
      <c r="I4" s="42">
        <v>39</v>
      </c>
      <c r="J4" s="29">
        <v>45</v>
      </c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ht="17" x14ac:dyDescent="0.2">
      <c r="A5" s="15" t="s">
        <v>19</v>
      </c>
      <c r="B5" s="10" t="s">
        <v>11</v>
      </c>
      <c r="C5" s="41">
        <f>C4^2</f>
        <v>25</v>
      </c>
      <c r="D5" s="42">
        <f t="shared" ref="D5:J5" si="0">D4^2</f>
        <v>144</v>
      </c>
      <c r="E5" s="42">
        <f t="shared" si="0"/>
        <v>256</v>
      </c>
      <c r="F5" s="42">
        <f t="shared" si="0"/>
        <v>441</v>
      </c>
      <c r="G5" s="42">
        <f t="shared" si="0"/>
        <v>676</v>
      </c>
      <c r="H5" s="42">
        <f t="shared" si="0"/>
        <v>1156</v>
      </c>
      <c r="I5" s="42">
        <f t="shared" si="0"/>
        <v>1521</v>
      </c>
      <c r="J5" s="29">
        <f t="shared" si="0"/>
        <v>2025</v>
      </c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x14ac:dyDescent="0.2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1" x14ac:dyDescent="0.2">
      <c r="A7" s="7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4" t="s">
        <v>66</v>
      </c>
    </row>
    <row r="9" spans="1:21" ht="17" x14ac:dyDescent="0.2">
      <c r="A9" s="15" t="s">
        <v>9</v>
      </c>
      <c r="B9" s="10" t="s">
        <v>12</v>
      </c>
      <c r="C9" s="15">
        <v>0.05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</row>
    <row r="10" spans="1:21" s="20" customFormat="1" ht="17" x14ac:dyDescent="0.2">
      <c r="A10" s="32" t="s">
        <v>10</v>
      </c>
      <c r="B10" s="26" t="s">
        <v>12</v>
      </c>
      <c r="C10" s="34">
        <f>-LN(C9)</f>
        <v>2.9957322735539909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9"/>
    </row>
    <row r="11" spans="1:21" x14ac:dyDescent="0.2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</row>
    <row r="12" spans="1:21" ht="17" x14ac:dyDescent="0.2">
      <c r="A12" s="15" t="s">
        <v>21</v>
      </c>
      <c r="B12" s="33" t="s">
        <v>22</v>
      </c>
      <c r="C12" s="58">
        <v>33.640999999999998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</row>
    <row r="13" spans="1:21" ht="16" thickBot="1" x14ac:dyDescent="0.25">
      <c r="A13" s="5"/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</row>
    <row r="14" spans="1:21" ht="18" thickBot="1" x14ac:dyDescent="0.25">
      <c r="A14" s="35" t="s">
        <v>65</v>
      </c>
      <c r="B14" s="36" t="s">
        <v>20</v>
      </c>
      <c r="C14" s="37">
        <f>33.738/(4*C10)</f>
        <v>2.8155052687647952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</row>
    <row r="15" spans="1:21" x14ac:dyDescent="0.2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</row>
    <row r="16" spans="1:21" x14ac:dyDescent="0.2"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</row>
    <row r="17" spans="1:21" x14ac:dyDescent="0.2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</row>
    <row r="18" spans="1:21" s="7" customFormat="1" ht="17" x14ac:dyDescent="0.2">
      <c r="A18" s="15" t="s">
        <v>23</v>
      </c>
      <c r="B18" s="10" t="s">
        <v>24</v>
      </c>
      <c r="C18" s="15">
        <v>0.5</v>
      </c>
    </row>
    <row r="19" spans="1:21" ht="17" x14ac:dyDescent="0.2">
      <c r="A19" s="15" t="s">
        <v>13</v>
      </c>
      <c r="B19" s="10" t="s">
        <v>25</v>
      </c>
      <c r="C19" s="34">
        <f>C14*365</f>
        <v>1027.6594230991502</v>
      </c>
      <c r="D19" s="7"/>
      <c r="E19" s="7"/>
      <c r="F19" s="7"/>
      <c r="G19" s="7"/>
      <c r="H19" s="7"/>
    </row>
    <row r="20" spans="1:21" ht="16" thickBot="1" x14ac:dyDescent="0.25"/>
    <row r="21" spans="1:21" ht="16" thickBot="1" x14ac:dyDescent="0.25">
      <c r="A21" s="35" t="s">
        <v>26</v>
      </c>
      <c r="B21" s="43" t="s">
        <v>27</v>
      </c>
      <c r="C21" s="44">
        <f>2*SQRT(C19*C18)</f>
        <v>45.335624471251087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7"/>
  <sheetViews>
    <sheetView topLeftCell="A18" zoomScale="95" zoomScaleNormal="95" workbookViewId="0">
      <selection activeCell="G44" sqref="G44"/>
    </sheetView>
  </sheetViews>
  <sheetFormatPr baseColWidth="10" defaultColWidth="9.1640625" defaultRowHeight="15" x14ac:dyDescent="0.2"/>
  <cols>
    <col min="1" max="1" width="9.6640625" style="4" customWidth="1"/>
    <col min="2" max="12" width="9.33203125" style="4" customWidth="1"/>
    <col min="13" max="21" width="9.1640625" style="4"/>
    <col min="22" max="23" width="9.1640625" style="7"/>
    <col min="24" max="16384" width="9.1640625" style="4"/>
  </cols>
  <sheetData>
    <row r="1" spans="1:23" ht="19" x14ac:dyDescent="0.2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7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x14ac:dyDescent="0.2">
      <c r="B2" s="7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20" customFormat="1" ht="18" customHeight="1" x14ac:dyDescent="0.2">
      <c r="A3" s="25" t="s">
        <v>32</v>
      </c>
      <c r="B3" s="26" t="s">
        <v>17</v>
      </c>
      <c r="C3" s="26" t="s">
        <v>0</v>
      </c>
      <c r="D3" s="26" t="s">
        <v>2</v>
      </c>
      <c r="E3" s="26" t="s">
        <v>1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58</v>
      </c>
      <c r="V3" s="16"/>
      <c r="W3" s="16"/>
    </row>
    <row r="4" spans="1:23" s="20" customFormat="1" x14ac:dyDescent="0.2">
      <c r="A4" s="25" t="s">
        <v>33</v>
      </c>
      <c r="B4" s="26" t="s">
        <v>30</v>
      </c>
      <c r="C4" s="53">
        <v>50</v>
      </c>
      <c r="D4" s="53">
        <v>14.5</v>
      </c>
      <c r="E4" s="53">
        <v>7.6</v>
      </c>
      <c r="F4" s="53">
        <v>10</v>
      </c>
      <c r="G4" s="53">
        <v>5.2</v>
      </c>
      <c r="H4" s="53">
        <v>4.8</v>
      </c>
      <c r="I4" s="53">
        <v>3.2</v>
      </c>
      <c r="J4" s="53">
        <v>2.4</v>
      </c>
      <c r="K4" s="53">
        <v>2</v>
      </c>
      <c r="L4" s="53">
        <f>100-SUM(C4:K4)</f>
        <v>0.29999999999999716</v>
      </c>
      <c r="V4" s="16"/>
      <c r="W4" s="16"/>
    </row>
    <row r="5" spans="1:23" x14ac:dyDescent="0.2">
      <c r="L5" s="38"/>
    </row>
    <row r="6" spans="1:23" x14ac:dyDescent="0.2">
      <c r="A6" s="28" t="s">
        <v>15</v>
      </c>
      <c r="B6" s="10" t="s">
        <v>31</v>
      </c>
      <c r="C6" s="29">
        <v>20</v>
      </c>
    </row>
    <row r="9" spans="1:23" x14ac:dyDescent="0.2">
      <c r="A9" s="4" t="s">
        <v>66</v>
      </c>
      <c r="M9" s="7"/>
      <c r="N9" s="7"/>
    </row>
    <row r="10" spans="1:23" ht="17" x14ac:dyDescent="0.2">
      <c r="A10" s="15" t="s">
        <v>18</v>
      </c>
      <c r="B10" s="10" t="s">
        <v>17</v>
      </c>
      <c r="C10" s="10">
        <v>10</v>
      </c>
      <c r="D10" s="10">
        <f t="shared" ref="D10:K10" si="0">C10+10</f>
        <v>20</v>
      </c>
      <c r="E10" s="10">
        <f t="shared" si="0"/>
        <v>30</v>
      </c>
      <c r="F10" s="10">
        <f t="shared" si="0"/>
        <v>40</v>
      </c>
      <c r="G10" s="10">
        <f t="shared" si="0"/>
        <v>50</v>
      </c>
      <c r="H10" s="10">
        <f t="shared" si="0"/>
        <v>60</v>
      </c>
      <c r="I10" s="10">
        <f t="shared" si="0"/>
        <v>70</v>
      </c>
      <c r="J10" s="10">
        <f t="shared" si="0"/>
        <v>80</v>
      </c>
      <c r="K10" s="10">
        <f t="shared" si="0"/>
        <v>90</v>
      </c>
      <c r="L10" s="7"/>
      <c r="M10" s="7"/>
      <c r="N10" s="7"/>
    </row>
    <row r="11" spans="1:23" ht="17" x14ac:dyDescent="0.2">
      <c r="A11" s="15" t="s">
        <v>19</v>
      </c>
      <c r="B11" s="10" t="s">
        <v>11</v>
      </c>
      <c r="C11" s="10">
        <f t="shared" ref="C11:K11" si="1">C10^2</f>
        <v>100</v>
      </c>
      <c r="D11" s="10">
        <f t="shared" si="1"/>
        <v>400</v>
      </c>
      <c r="E11" s="10">
        <f t="shared" si="1"/>
        <v>900</v>
      </c>
      <c r="F11" s="10">
        <f t="shared" si="1"/>
        <v>1600</v>
      </c>
      <c r="G11" s="10">
        <f t="shared" si="1"/>
        <v>2500</v>
      </c>
      <c r="H11" s="10">
        <f t="shared" si="1"/>
        <v>3600</v>
      </c>
      <c r="I11" s="10">
        <f t="shared" si="1"/>
        <v>4900</v>
      </c>
      <c r="J11" s="10">
        <f t="shared" si="1"/>
        <v>6400</v>
      </c>
      <c r="K11" s="10">
        <f t="shared" si="1"/>
        <v>8100</v>
      </c>
      <c r="L11" s="7"/>
      <c r="M11" s="7"/>
      <c r="N11" s="7"/>
    </row>
    <row r="12" spans="1:23" x14ac:dyDescent="0.2">
      <c r="L12" s="30"/>
      <c r="M12" s="7"/>
      <c r="N12" s="7"/>
      <c r="O12" s="7"/>
    </row>
    <row r="13" spans="1:23" ht="17" x14ac:dyDescent="0.2">
      <c r="A13" s="15" t="s">
        <v>9</v>
      </c>
      <c r="B13" s="10" t="s">
        <v>12</v>
      </c>
      <c r="C13" s="31">
        <f>1-0.5</f>
        <v>0.5</v>
      </c>
      <c r="D13" s="31">
        <f>1-SUM($C4:D4)/100</f>
        <v>0.35499999999999998</v>
      </c>
      <c r="E13" s="31">
        <f>1-SUM($C4:E4)/100</f>
        <v>0.27900000000000003</v>
      </c>
      <c r="F13" s="31">
        <f>1-SUM($C4:F4)/100</f>
        <v>0.17900000000000005</v>
      </c>
      <c r="G13" s="31">
        <f>1-SUM($C4:G4)/100</f>
        <v>0.127</v>
      </c>
      <c r="H13" s="31">
        <f>1-SUM($C4:H4)/100</f>
        <v>7.900000000000007E-2</v>
      </c>
      <c r="I13" s="31">
        <f>1-SUM($C4:I4)/100</f>
        <v>4.7000000000000042E-2</v>
      </c>
      <c r="J13" s="31">
        <f>1-SUM($C4:J4)/100</f>
        <v>2.300000000000002E-2</v>
      </c>
      <c r="K13" s="31">
        <f>1-SUM($C4:K4)/100</f>
        <v>3.0000000000000027E-3</v>
      </c>
      <c r="M13" s="7"/>
      <c r="N13" s="7"/>
      <c r="O13" s="7"/>
    </row>
    <row r="14" spans="1:23" ht="17" x14ac:dyDescent="0.2">
      <c r="A14" s="32" t="s">
        <v>10</v>
      </c>
      <c r="B14" s="10" t="s">
        <v>12</v>
      </c>
      <c r="C14" s="10">
        <f t="shared" ref="C14:K14" si="2">-LN(C13)</f>
        <v>0.69314718055994529</v>
      </c>
      <c r="D14" s="10">
        <f t="shared" si="2"/>
        <v>1.0356374895067213</v>
      </c>
      <c r="E14" s="10">
        <f t="shared" si="2"/>
        <v>1.2765434971607714</v>
      </c>
      <c r="F14" s="10">
        <f t="shared" si="2"/>
        <v>1.7203694731413819</v>
      </c>
      <c r="G14" s="10">
        <f t="shared" si="2"/>
        <v>2.0635681925235456</v>
      </c>
      <c r="H14" s="10">
        <f t="shared" si="2"/>
        <v>2.5383074265151149</v>
      </c>
      <c r="I14" s="10">
        <f t="shared" si="2"/>
        <v>3.0576076772720775</v>
      </c>
      <c r="J14" s="10">
        <f t="shared" si="2"/>
        <v>3.7722610630529863</v>
      </c>
      <c r="K14" s="10">
        <f t="shared" si="2"/>
        <v>5.8091429903140268</v>
      </c>
    </row>
    <row r="15" spans="1:23" x14ac:dyDescent="0.2">
      <c r="A15" s="7"/>
      <c r="C15" s="7"/>
    </row>
    <row r="16" spans="1:23" ht="17" x14ac:dyDescent="0.2">
      <c r="A16" s="15" t="s">
        <v>21</v>
      </c>
      <c r="B16" s="33" t="s">
        <v>34</v>
      </c>
      <c r="C16" s="34">
        <v>1413.8</v>
      </c>
    </row>
    <row r="17" spans="1:23" ht="16" thickBot="1" x14ac:dyDescent="0.25">
      <c r="A17" s="5"/>
      <c r="B17" s="21"/>
      <c r="C17" s="7"/>
    </row>
    <row r="18" spans="1:23" ht="18" thickBot="1" x14ac:dyDescent="0.25">
      <c r="A18" s="35" t="s">
        <v>13</v>
      </c>
      <c r="B18" s="36" t="s">
        <v>35</v>
      </c>
      <c r="C18" s="37">
        <f>C16/(4*C6)</f>
        <v>17.672499999999999</v>
      </c>
    </row>
    <row r="19" spans="1:23" x14ac:dyDescent="0.2">
      <c r="D19" s="38"/>
      <c r="E19" s="38"/>
      <c r="F19" s="38"/>
      <c r="G19" s="38"/>
      <c r="H19" s="38"/>
      <c r="I19" s="38"/>
      <c r="J19" s="38"/>
      <c r="K19" s="38"/>
      <c r="L19" s="38"/>
    </row>
    <row r="27" spans="1:23" ht="16" thickBot="1" x14ac:dyDescent="0.25"/>
    <row r="28" spans="1:23" s="2" customFormat="1" ht="19" x14ac:dyDescent="0.2">
      <c r="A28" s="102" t="s">
        <v>59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74"/>
    </row>
    <row r="29" spans="1:23" s="7" customFormat="1" x14ac:dyDescent="0.2">
      <c r="A29" s="76"/>
      <c r="B29" s="76"/>
    </row>
    <row r="30" spans="1:23" s="20" customFormat="1" ht="18" customHeight="1" x14ac:dyDescent="0.2">
      <c r="A30" s="75" t="s">
        <v>32</v>
      </c>
      <c r="B30" s="80" t="s">
        <v>17</v>
      </c>
      <c r="C30" s="81" t="s">
        <v>0</v>
      </c>
      <c r="D30" s="82" t="s">
        <v>2</v>
      </c>
      <c r="E30" s="82" t="s">
        <v>1</v>
      </c>
      <c r="F30" s="82" t="s">
        <v>3</v>
      </c>
      <c r="G30" s="82" t="s">
        <v>4</v>
      </c>
      <c r="H30" s="82" t="s">
        <v>5</v>
      </c>
      <c r="I30" s="82" t="s">
        <v>6</v>
      </c>
      <c r="J30" s="82" t="s">
        <v>7</v>
      </c>
      <c r="K30" s="82" t="s">
        <v>8</v>
      </c>
      <c r="L30" s="83" t="s">
        <v>58</v>
      </c>
      <c r="V30" s="16"/>
      <c r="W30" s="16"/>
    </row>
    <row r="31" spans="1:23" s="20" customFormat="1" x14ac:dyDescent="0.2">
      <c r="A31" s="25" t="s">
        <v>33</v>
      </c>
      <c r="B31" s="81" t="s">
        <v>12</v>
      </c>
      <c r="C31" s="84">
        <f t="shared" ref="C31:K31" si="3">C4/100</f>
        <v>0.5</v>
      </c>
      <c r="D31" s="85">
        <f t="shared" si="3"/>
        <v>0.14499999999999999</v>
      </c>
      <c r="E31" s="85">
        <f t="shared" si="3"/>
        <v>7.5999999999999998E-2</v>
      </c>
      <c r="F31" s="85">
        <f t="shared" si="3"/>
        <v>0.1</v>
      </c>
      <c r="G31" s="85">
        <f t="shared" si="3"/>
        <v>5.2000000000000005E-2</v>
      </c>
      <c r="H31" s="85">
        <f t="shared" si="3"/>
        <v>4.8000000000000001E-2</v>
      </c>
      <c r="I31" s="85">
        <f t="shared" si="3"/>
        <v>3.2000000000000001E-2</v>
      </c>
      <c r="J31" s="85">
        <f t="shared" si="3"/>
        <v>2.4E-2</v>
      </c>
      <c r="K31" s="85">
        <f t="shared" si="3"/>
        <v>0.02</v>
      </c>
      <c r="L31" s="86">
        <f>1-SUM(C31:K31)</f>
        <v>2.9999999999998916E-3</v>
      </c>
      <c r="V31" s="16"/>
      <c r="W31" s="16"/>
    </row>
    <row r="32" spans="1:23" x14ac:dyDescent="0.2">
      <c r="A32" s="15" t="s">
        <v>57</v>
      </c>
      <c r="B32" s="41" t="s">
        <v>17</v>
      </c>
      <c r="C32" s="41">
        <v>5</v>
      </c>
      <c r="D32" s="42">
        <f t="shared" ref="D32:K32" si="4">(D37+C37)/2</f>
        <v>15</v>
      </c>
      <c r="E32" s="42">
        <f t="shared" si="4"/>
        <v>25</v>
      </c>
      <c r="F32" s="42">
        <f t="shared" si="4"/>
        <v>35</v>
      </c>
      <c r="G32" s="42">
        <f t="shared" si="4"/>
        <v>45</v>
      </c>
      <c r="H32" s="42">
        <f t="shared" si="4"/>
        <v>55</v>
      </c>
      <c r="I32" s="42">
        <f t="shared" si="4"/>
        <v>65</v>
      </c>
      <c r="J32" s="42">
        <f t="shared" si="4"/>
        <v>75</v>
      </c>
      <c r="K32" s="29">
        <f t="shared" si="4"/>
        <v>85</v>
      </c>
      <c r="L32" s="6"/>
    </row>
    <row r="34" spans="1:15" x14ac:dyDescent="0.2">
      <c r="A34" s="28" t="s">
        <v>15</v>
      </c>
      <c r="B34" s="10" t="s">
        <v>31</v>
      </c>
      <c r="C34" s="29">
        <v>20</v>
      </c>
      <c r="L34" s="7"/>
    </row>
    <row r="35" spans="1:15" x14ac:dyDescent="0.2">
      <c r="L35" s="7"/>
    </row>
    <row r="36" spans="1:15" ht="17" x14ac:dyDescent="0.2">
      <c r="A36" s="15" t="s">
        <v>9</v>
      </c>
      <c r="B36" s="41" t="s">
        <v>12</v>
      </c>
      <c r="C36" s="84">
        <f>C13</f>
        <v>0.5</v>
      </c>
      <c r="D36" s="84">
        <f t="shared" ref="D36:K36" si="5">D13</f>
        <v>0.35499999999999998</v>
      </c>
      <c r="E36" s="84">
        <f t="shared" si="5"/>
        <v>0.27900000000000003</v>
      </c>
      <c r="F36" s="84">
        <f t="shared" si="5"/>
        <v>0.17900000000000005</v>
      </c>
      <c r="G36" s="84">
        <f t="shared" si="5"/>
        <v>0.127</v>
      </c>
      <c r="H36" s="84">
        <f t="shared" si="5"/>
        <v>7.900000000000007E-2</v>
      </c>
      <c r="I36" s="84">
        <f t="shared" si="5"/>
        <v>4.7000000000000042E-2</v>
      </c>
      <c r="J36" s="84">
        <f t="shared" si="5"/>
        <v>2.300000000000002E-2</v>
      </c>
      <c r="K36" s="31">
        <f t="shared" si="5"/>
        <v>3.0000000000000027E-3</v>
      </c>
      <c r="L36" s="51"/>
      <c r="M36" s="7"/>
      <c r="N36" s="7"/>
      <c r="O36" s="7"/>
    </row>
    <row r="37" spans="1:15" ht="17" x14ac:dyDescent="0.2">
      <c r="A37" s="15" t="s">
        <v>18</v>
      </c>
      <c r="B37" s="41" t="s">
        <v>17</v>
      </c>
      <c r="C37" s="41">
        <v>10</v>
      </c>
      <c r="D37" s="42">
        <f>C37+10</f>
        <v>20</v>
      </c>
      <c r="E37" s="42">
        <f t="shared" ref="E37" si="6">D37+10</f>
        <v>30</v>
      </c>
      <c r="F37" s="42">
        <f t="shared" ref="F37" si="7">E37+10</f>
        <v>40</v>
      </c>
      <c r="G37" s="42">
        <f t="shared" ref="G37" si="8">F37+10</f>
        <v>50</v>
      </c>
      <c r="H37" s="42">
        <f t="shared" ref="H37" si="9">G37+10</f>
        <v>60</v>
      </c>
      <c r="I37" s="42">
        <f t="shared" ref="I37" si="10">H37+10</f>
        <v>70</v>
      </c>
      <c r="J37" s="42">
        <f t="shared" ref="J37" si="11">I37+10</f>
        <v>80</v>
      </c>
      <c r="K37" s="29">
        <f t="shared" ref="K37" si="12">J37+10</f>
        <v>90</v>
      </c>
      <c r="L37" s="7"/>
    </row>
    <row r="38" spans="1:1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</row>
    <row r="40" spans="1:15" ht="17" x14ac:dyDescent="0.2">
      <c r="A40" s="4" t="s">
        <v>74</v>
      </c>
    </row>
    <row r="42" spans="1:15" ht="17" x14ac:dyDescent="0.2">
      <c r="A42" s="15" t="s">
        <v>9</v>
      </c>
      <c r="B42" s="10" t="s">
        <v>12</v>
      </c>
      <c r="C42" s="10">
        <v>7.9000000000000001E-2</v>
      </c>
    </row>
    <row r="43" spans="1:15" ht="17" x14ac:dyDescent="0.2">
      <c r="A43" s="15" t="s">
        <v>18</v>
      </c>
      <c r="B43" s="10" t="s">
        <v>17</v>
      </c>
      <c r="C43" s="10">
        <v>60</v>
      </c>
    </row>
    <row r="44" spans="1:15" ht="17" x14ac:dyDescent="0.2">
      <c r="A44" s="15" t="s">
        <v>19</v>
      </c>
      <c r="B44" s="10" t="s">
        <v>11</v>
      </c>
      <c r="C44" s="10">
        <f>C43^2</f>
        <v>3600</v>
      </c>
      <c r="K44" s="38"/>
    </row>
    <row r="46" spans="1:15" ht="16" thickBot="1" x14ac:dyDescent="0.25"/>
    <row r="47" spans="1:15" ht="18" thickBot="1" x14ac:dyDescent="0.25">
      <c r="A47" s="77" t="s">
        <v>13</v>
      </c>
      <c r="B47" s="78" t="s">
        <v>14</v>
      </c>
      <c r="C47" s="79">
        <f>C44/(-4*LN(C42)*C34)</f>
        <v>17.728349028935884</v>
      </c>
    </row>
    <row r="67" s="7" customFormat="1" x14ac:dyDescent="0.2"/>
  </sheetData>
  <mergeCells count="2">
    <mergeCell ref="A1:J1"/>
    <mergeCell ref="A28:J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1"/>
  <sheetViews>
    <sheetView workbookViewId="0">
      <selection activeCell="H12" sqref="H12"/>
    </sheetView>
  </sheetViews>
  <sheetFormatPr baseColWidth="10" defaultColWidth="9.1640625" defaultRowHeight="15" x14ac:dyDescent="0.2"/>
  <cols>
    <col min="1" max="1" width="8.33203125" style="4" customWidth="1"/>
    <col min="2" max="2" width="9.1640625" style="24"/>
    <col min="3" max="16384" width="9.1640625" style="4"/>
  </cols>
  <sheetData>
    <row r="1" spans="1:21" ht="19" x14ac:dyDescent="0.2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x14ac:dyDescent="0.2">
      <c r="A3" s="9" t="s">
        <v>36</v>
      </c>
      <c r="B3" s="10" t="s">
        <v>12</v>
      </c>
      <c r="C3" s="11">
        <v>1.05</v>
      </c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7" x14ac:dyDescent="0.2">
      <c r="A4" s="12" t="s">
        <v>13</v>
      </c>
      <c r="B4" s="11" t="s">
        <v>37</v>
      </c>
      <c r="C4" s="11">
        <v>9</v>
      </c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x14ac:dyDescent="0.2">
      <c r="A5" s="15" t="s">
        <v>15</v>
      </c>
      <c r="B5" s="10" t="s">
        <v>38</v>
      </c>
      <c r="C5" s="10">
        <v>1</v>
      </c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x14ac:dyDescent="0.2">
      <c r="B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1" x14ac:dyDescent="0.2">
      <c r="B7" s="4"/>
    </row>
    <row r="8" spans="1:21" ht="17" x14ac:dyDescent="0.2">
      <c r="A8" s="15" t="s">
        <v>23</v>
      </c>
      <c r="B8" s="10" t="s">
        <v>24</v>
      </c>
      <c r="C8" s="10">
        <f>LN(C3)/C5</f>
        <v>4.8790164169432049E-2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</row>
    <row r="9" spans="1:21" s="20" customFormat="1" x14ac:dyDescent="0.2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9"/>
    </row>
    <row r="10" spans="1:21" ht="16" thickBot="1" x14ac:dyDescent="0.25">
      <c r="A10" s="4" t="s">
        <v>67</v>
      </c>
      <c r="B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</row>
    <row r="11" spans="1:21" ht="17" x14ac:dyDescent="0.2">
      <c r="A11" s="45" t="s">
        <v>39</v>
      </c>
      <c r="B11" s="46" t="s">
        <v>41</v>
      </c>
      <c r="C11" s="47">
        <f>2*PI()^2*C4/C8</f>
        <v>3641.1617432292082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</row>
    <row r="12" spans="1:21" ht="18" thickBot="1" x14ac:dyDescent="0.25">
      <c r="A12" s="48" t="s">
        <v>40</v>
      </c>
      <c r="B12" s="49" t="s">
        <v>41</v>
      </c>
      <c r="C12" s="50">
        <f>1.84*PI()^2*C4/C8</f>
        <v>3349.8688037708721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</row>
    <row r="13" spans="1:21" x14ac:dyDescent="0.2">
      <c r="A13" s="22"/>
      <c r="B13" s="21"/>
      <c r="C13" s="2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</row>
    <row r="14" spans="1:21" x14ac:dyDescent="0.2">
      <c r="A14" s="7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</row>
    <row r="15" spans="1:21" x14ac:dyDescent="0.2">
      <c r="A15" s="7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</row>
    <row r="16" spans="1:21" x14ac:dyDescent="0.2">
      <c r="A16" s="7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</row>
    <row r="17" spans="1:8" s="7" customFormat="1" x14ac:dyDescent="0.2">
      <c r="B17" s="6"/>
    </row>
    <row r="18" spans="1:8" x14ac:dyDescent="0.2">
      <c r="A18" s="7"/>
      <c r="B18" s="6"/>
      <c r="C18" s="18"/>
      <c r="D18" s="7"/>
      <c r="E18" s="7"/>
      <c r="F18" s="7"/>
      <c r="G18" s="7"/>
      <c r="H18" s="7"/>
    </row>
    <row r="19" spans="1:8" x14ac:dyDescent="0.2">
      <c r="A19" s="7"/>
      <c r="B19" s="6"/>
      <c r="C19" s="7"/>
    </row>
    <row r="20" spans="1:8" x14ac:dyDescent="0.2">
      <c r="A20" s="22"/>
      <c r="B20" s="21"/>
      <c r="C20" s="23"/>
    </row>
    <row r="21" spans="1:8" x14ac:dyDescent="0.2">
      <c r="A21" s="7"/>
      <c r="B21" s="6"/>
      <c r="C21" s="7"/>
    </row>
  </sheetData>
  <mergeCells count="1">
    <mergeCell ref="A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5"/>
  <sheetViews>
    <sheetView topLeftCell="A8" zoomScale="89" zoomScaleNormal="89" workbookViewId="0">
      <selection activeCell="L35" sqref="L35"/>
    </sheetView>
  </sheetViews>
  <sheetFormatPr baseColWidth="10" defaultColWidth="9.1640625" defaultRowHeight="15" x14ac:dyDescent="0.2"/>
  <cols>
    <col min="1" max="8" width="9.1640625" style="4"/>
    <col min="9" max="9" width="17" style="4" bestFit="1" customWidth="1"/>
    <col min="10" max="10" width="11.6640625" style="4" bestFit="1" customWidth="1"/>
    <col min="11" max="16384" width="9.1640625" style="4"/>
  </cols>
  <sheetData>
    <row r="1" spans="1:23" ht="19" x14ac:dyDescent="0.2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3" ht="1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20" customFormat="1" ht="18" customHeight="1" x14ac:dyDescent="0.2">
      <c r="A3" s="25" t="s">
        <v>15</v>
      </c>
      <c r="B3" s="81" t="s">
        <v>16</v>
      </c>
      <c r="C3" s="88">
        <v>1</v>
      </c>
      <c r="D3" s="89">
        <v>4</v>
      </c>
      <c r="E3" s="89">
        <v>8</v>
      </c>
      <c r="F3" s="89">
        <v>13</v>
      </c>
      <c r="G3" s="57">
        <v>20</v>
      </c>
      <c r="H3" s="17"/>
      <c r="I3" s="17"/>
      <c r="J3" s="17"/>
      <c r="K3" s="17"/>
      <c r="L3" s="17"/>
      <c r="V3" s="16"/>
      <c r="W3" s="16"/>
    </row>
    <row r="4" spans="1:23" s="20" customFormat="1" ht="17" x14ac:dyDescent="0.2">
      <c r="A4" s="25" t="s">
        <v>18</v>
      </c>
      <c r="B4" s="81" t="s">
        <v>17</v>
      </c>
      <c r="C4" s="92">
        <v>3</v>
      </c>
      <c r="D4" s="93">
        <v>6</v>
      </c>
      <c r="E4" s="93">
        <v>8.5</v>
      </c>
      <c r="F4" s="93">
        <v>10.5</v>
      </c>
      <c r="G4" s="27">
        <v>13</v>
      </c>
      <c r="H4" s="52"/>
      <c r="I4" s="52"/>
      <c r="J4" s="52"/>
      <c r="K4" s="52"/>
      <c r="L4" s="52"/>
      <c r="V4" s="16"/>
      <c r="W4" s="16"/>
    </row>
    <row r="5" spans="1:23" ht="17" x14ac:dyDescent="0.2">
      <c r="A5" s="25" t="s">
        <v>19</v>
      </c>
      <c r="B5" s="81" t="s">
        <v>11</v>
      </c>
      <c r="C5" s="92">
        <f>C4^2</f>
        <v>9</v>
      </c>
      <c r="D5" s="93">
        <f t="shared" ref="D5:G5" si="0">D4^2</f>
        <v>36</v>
      </c>
      <c r="E5" s="93">
        <f t="shared" si="0"/>
        <v>72.25</v>
      </c>
      <c r="F5" s="93">
        <f t="shared" si="0"/>
        <v>110.25</v>
      </c>
      <c r="G5" s="27">
        <f t="shared" si="0"/>
        <v>169</v>
      </c>
      <c r="H5" s="6"/>
      <c r="I5" s="6"/>
      <c r="J5" s="6"/>
      <c r="K5" s="6"/>
      <c r="L5" s="6"/>
      <c r="V5" s="7"/>
      <c r="W5" s="7"/>
    </row>
    <row r="6" spans="1:23" x14ac:dyDescent="0.2">
      <c r="A6" s="16"/>
      <c r="B6" s="17"/>
      <c r="C6" s="52"/>
      <c r="D6" s="52"/>
      <c r="E6" s="52"/>
      <c r="F6" s="52"/>
      <c r="G6" s="52"/>
      <c r="H6" s="6"/>
      <c r="I6" s="6"/>
      <c r="J6" s="6"/>
      <c r="K6" s="6"/>
      <c r="L6" s="6"/>
      <c r="V6" s="7"/>
      <c r="W6" s="7"/>
    </row>
    <row r="7" spans="1:23" x14ac:dyDescent="0.2">
      <c r="A7" s="16"/>
      <c r="B7" s="17"/>
      <c r="C7" s="52"/>
      <c r="D7" s="52"/>
      <c r="E7" s="52"/>
      <c r="F7" s="52"/>
      <c r="G7" s="52"/>
      <c r="H7" s="6"/>
      <c r="I7" s="6"/>
      <c r="J7" s="6"/>
      <c r="K7" s="6"/>
      <c r="L7" s="6"/>
      <c r="V7" s="7"/>
      <c r="W7" s="7"/>
    </row>
    <row r="8" spans="1:23" x14ac:dyDescent="0.2">
      <c r="A8" s="4" t="s">
        <v>66</v>
      </c>
      <c r="C8" s="24"/>
      <c r="V8" s="7"/>
      <c r="W8" s="7"/>
    </row>
    <row r="9" spans="1:23" ht="17" x14ac:dyDescent="0.2">
      <c r="A9" s="15" t="s">
        <v>9</v>
      </c>
      <c r="B9" s="10" t="s">
        <v>12</v>
      </c>
      <c r="C9" s="54">
        <v>0.05</v>
      </c>
      <c r="V9" s="7"/>
      <c r="W9" s="7"/>
    </row>
    <row r="10" spans="1:23" ht="17" x14ac:dyDescent="0.2">
      <c r="A10" s="32" t="s">
        <v>10</v>
      </c>
      <c r="B10" s="26" t="s">
        <v>12</v>
      </c>
      <c r="C10" s="54">
        <f>-LN(C9)</f>
        <v>2.9957322735539909</v>
      </c>
      <c r="V10" s="7"/>
      <c r="W10" s="7"/>
    </row>
    <row r="11" spans="1:23" x14ac:dyDescent="0.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V11" s="7"/>
      <c r="W11" s="7"/>
    </row>
    <row r="12" spans="1:23" ht="17" x14ac:dyDescent="0.2">
      <c r="A12" s="15" t="s">
        <v>21</v>
      </c>
      <c r="B12" s="33" t="s">
        <v>22</v>
      </c>
      <c r="C12" s="31">
        <v>8.5296000000000003</v>
      </c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V12" s="7"/>
      <c r="W12" s="7"/>
    </row>
    <row r="13" spans="1:23" ht="16" thickBot="1" x14ac:dyDescent="0.25">
      <c r="A13" s="5"/>
      <c r="B13" s="21"/>
      <c r="C13" s="6"/>
      <c r="D13" s="7"/>
      <c r="E13" s="7"/>
      <c r="F13" s="7"/>
      <c r="G13" s="7"/>
      <c r="H13" s="7"/>
      <c r="I13" s="7"/>
      <c r="J13" s="7"/>
      <c r="K13" s="7"/>
      <c r="L13" s="30"/>
      <c r="M13" s="7"/>
      <c r="N13" s="7"/>
      <c r="V13" s="7"/>
      <c r="W13" s="7"/>
    </row>
    <row r="14" spans="1:23" ht="18" thickBot="1" x14ac:dyDescent="0.25">
      <c r="A14" s="35" t="s">
        <v>13</v>
      </c>
      <c r="B14" s="36" t="s">
        <v>20</v>
      </c>
      <c r="C14" s="60">
        <f>C12/(4*C10)</f>
        <v>0.71181260716273043</v>
      </c>
      <c r="D14" s="51"/>
      <c r="E14" s="51"/>
      <c r="F14" s="51"/>
      <c r="G14" s="51"/>
      <c r="H14" s="51"/>
      <c r="I14" s="51"/>
      <c r="J14" s="51"/>
      <c r="K14" s="51"/>
      <c r="M14" s="7"/>
      <c r="N14" s="7"/>
      <c r="O14" s="7"/>
      <c r="V14" s="7"/>
      <c r="W14" s="7"/>
    </row>
    <row r="15" spans="1:23" x14ac:dyDescent="0.2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M15" s="7"/>
      <c r="N15" s="7"/>
      <c r="O15" s="7"/>
      <c r="V15" s="7"/>
      <c r="W15" s="7"/>
    </row>
    <row r="17" spans="1:10" x14ac:dyDescent="0.2">
      <c r="A17" s="13"/>
      <c r="B17" s="14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25" t="s">
        <v>15</v>
      </c>
      <c r="B18" s="81" t="s">
        <v>38</v>
      </c>
      <c r="C18" s="88">
        <v>1990</v>
      </c>
      <c r="D18" s="89">
        <v>1992</v>
      </c>
      <c r="E18" s="89">
        <v>1997</v>
      </c>
      <c r="F18" s="89">
        <v>2000</v>
      </c>
      <c r="G18" s="57">
        <v>2004</v>
      </c>
      <c r="H18" s="7"/>
      <c r="I18" s="7"/>
      <c r="J18" s="7"/>
    </row>
    <row r="19" spans="1:10" ht="17" x14ac:dyDescent="0.2">
      <c r="A19" s="25" t="s">
        <v>18</v>
      </c>
      <c r="B19" s="81" t="s">
        <v>17</v>
      </c>
      <c r="C19" s="87">
        <v>100</v>
      </c>
      <c r="D19" s="90">
        <v>145</v>
      </c>
      <c r="E19" s="90">
        <v>237</v>
      </c>
      <c r="F19" s="90">
        <v>304</v>
      </c>
      <c r="G19" s="91">
        <v>383</v>
      </c>
      <c r="H19" s="7"/>
    </row>
    <row r="20" spans="1:10" x14ac:dyDescent="0.2">
      <c r="C20" s="24"/>
    </row>
    <row r="21" spans="1:10" x14ac:dyDescent="0.2">
      <c r="A21" s="15" t="s">
        <v>21</v>
      </c>
      <c r="B21" s="33" t="s">
        <v>60</v>
      </c>
      <c r="C21" s="31">
        <v>20.088000000000001</v>
      </c>
    </row>
    <row r="22" spans="1:10" x14ac:dyDescent="0.2">
      <c r="C22" s="24"/>
    </row>
    <row r="23" spans="1:10" ht="17" x14ac:dyDescent="0.2">
      <c r="A23" s="59" t="s">
        <v>13</v>
      </c>
      <c r="B23" s="33" t="s">
        <v>43</v>
      </c>
      <c r="C23" s="94">
        <f>C14*365</f>
        <v>259.81160161439658</v>
      </c>
    </row>
    <row r="24" spans="1:10" ht="16" thickBot="1" x14ac:dyDescent="0.25">
      <c r="B24" s="24"/>
      <c r="C24" s="24"/>
    </row>
    <row r="25" spans="1:10" ht="18" thickBot="1" x14ac:dyDescent="0.25">
      <c r="A25" s="35" t="s">
        <v>23</v>
      </c>
      <c r="B25" s="43" t="s">
        <v>42</v>
      </c>
      <c r="C25" s="65">
        <f>(20.088/2)^2/C23</f>
        <v>0.38828880378377212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9"/>
  <sheetViews>
    <sheetView zoomScaleNormal="100" workbookViewId="0">
      <selection activeCell="C17" sqref="C17"/>
    </sheetView>
  </sheetViews>
  <sheetFormatPr baseColWidth="10" defaultColWidth="9.1640625" defaultRowHeight="15" x14ac:dyDescent="0.2"/>
  <cols>
    <col min="1" max="1" width="17.1640625" style="4" bestFit="1" customWidth="1"/>
    <col min="2" max="3" width="9.1640625" style="4"/>
    <col min="4" max="4" width="13.6640625" style="4" customWidth="1"/>
    <col min="5" max="8" width="9.1640625" style="4"/>
    <col min="9" max="9" width="17" style="4" bestFit="1" customWidth="1"/>
    <col min="10" max="10" width="11.6640625" style="4" bestFit="1" customWidth="1"/>
    <col min="11" max="16384" width="9.1640625" style="4"/>
  </cols>
  <sheetData>
    <row r="1" spans="1:23" ht="19" x14ac:dyDescent="0.2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3" ht="1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20" customFormat="1" ht="18" customHeight="1" x14ac:dyDescent="0.2">
      <c r="A3" s="25" t="s">
        <v>44</v>
      </c>
      <c r="B3" s="26" t="s">
        <v>38</v>
      </c>
      <c r="C3" s="56">
        <v>4</v>
      </c>
      <c r="D3" s="62"/>
      <c r="E3" s="62"/>
      <c r="F3" s="62"/>
      <c r="G3" s="62"/>
      <c r="H3" s="17"/>
      <c r="I3" s="17"/>
      <c r="J3" s="17"/>
      <c r="K3" s="17"/>
      <c r="L3" s="17"/>
      <c r="V3" s="16"/>
      <c r="W3" s="16"/>
    </row>
    <row r="4" spans="1:23" s="20" customFormat="1" ht="17" x14ac:dyDescent="0.2">
      <c r="A4" s="61" t="s">
        <v>45</v>
      </c>
      <c r="B4" s="26" t="s">
        <v>24</v>
      </c>
      <c r="C4" s="54">
        <f>1/C3</f>
        <v>0.25</v>
      </c>
      <c r="D4" s="52"/>
      <c r="E4" s="52"/>
      <c r="F4" s="52"/>
      <c r="G4" s="52"/>
      <c r="H4" s="52"/>
      <c r="I4" s="52"/>
      <c r="J4" s="52"/>
      <c r="K4" s="52"/>
      <c r="L4" s="52"/>
      <c r="V4" s="16"/>
      <c r="W4" s="16"/>
    </row>
    <row r="5" spans="1:23" s="20" customFormat="1" ht="17" x14ac:dyDescent="0.2">
      <c r="A5" s="61" t="s">
        <v>47</v>
      </c>
      <c r="B5" s="26" t="s">
        <v>24</v>
      </c>
      <c r="C5" s="63">
        <f>100000</f>
        <v>100000</v>
      </c>
      <c r="D5" s="52" t="s">
        <v>49</v>
      </c>
      <c r="E5" s="52"/>
      <c r="F5" s="52"/>
      <c r="G5" s="52"/>
      <c r="H5" s="52"/>
      <c r="I5" s="52"/>
      <c r="J5" s="52"/>
      <c r="K5" s="52"/>
      <c r="L5" s="52"/>
      <c r="V5" s="16"/>
      <c r="W5" s="16"/>
    </row>
    <row r="6" spans="1:23" s="20" customFormat="1" ht="17" x14ac:dyDescent="0.2">
      <c r="A6" s="61" t="s">
        <v>48</v>
      </c>
      <c r="B6" s="26" t="s">
        <v>12</v>
      </c>
      <c r="C6" s="63">
        <f>0.00005</f>
        <v>5.0000000000000002E-5</v>
      </c>
      <c r="D6" s="52"/>
      <c r="E6" s="52"/>
      <c r="F6" s="52"/>
      <c r="G6" s="52"/>
      <c r="H6" s="52"/>
      <c r="I6" s="52"/>
      <c r="J6" s="52"/>
      <c r="K6" s="52"/>
      <c r="L6" s="52"/>
      <c r="V6" s="16"/>
      <c r="W6" s="16"/>
    </row>
    <row r="7" spans="1:23" ht="17" x14ac:dyDescent="0.2">
      <c r="A7" s="61" t="s">
        <v>46</v>
      </c>
      <c r="B7" s="26" t="s">
        <v>24</v>
      </c>
      <c r="C7" s="55">
        <f>C6*C5</f>
        <v>5</v>
      </c>
      <c r="D7" s="52"/>
      <c r="E7" s="52"/>
      <c r="F7" s="52"/>
      <c r="G7" s="52"/>
      <c r="H7" s="6"/>
      <c r="I7" s="6"/>
      <c r="J7" s="6"/>
      <c r="K7" s="6"/>
      <c r="L7" s="6"/>
      <c r="V7" s="7"/>
      <c r="W7" s="7"/>
    </row>
    <row r="8" spans="1:23" ht="16" thickBot="1" x14ac:dyDescent="0.25">
      <c r="C8" s="24"/>
      <c r="D8" s="7"/>
      <c r="E8" s="7"/>
      <c r="F8" s="7"/>
      <c r="G8" s="7"/>
      <c r="V8" s="7"/>
      <c r="W8" s="7"/>
    </row>
    <row r="9" spans="1:23" ht="18" thickBot="1" x14ac:dyDescent="0.25">
      <c r="A9" s="35" t="s">
        <v>23</v>
      </c>
      <c r="B9" s="64" t="s">
        <v>42</v>
      </c>
      <c r="C9" s="65">
        <f>C7-C4</f>
        <v>4.75</v>
      </c>
      <c r="V9" s="7"/>
      <c r="W9" s="7"/>
    </row>
    <row r="10" spans="1:23" x14ac:dyDescent="0.2">
      <c r="V10" s="7"/>
      <c r="W10" s="7"/>
    </row>
    <row r="11" spans="1:23" x14ac:dyDescent="0.2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6"/>
      <c r="L11" s="7"/>
      <c r="M11" s="7"/>
      <c r="N11" s="7"/>
      <c r="V11" s="7"/>
      <c r="W11" s="7"/>
    </row>
    <row r="12" spans="1:23" x14ac:dyDescent="0.2">
      <c r="A12" s="4" t="s">
        <v>66</v>
      </c>
    </row>
    <row r="13" spans="1:23" ht="17" x14ac:dyDescent="0.2">
      <c r="A13" s="25" t="s">
        <v>50</v>
      </c>
      <c r="B13" s="26" t="s">
        <v>53</v>
      </c>
      <c r="C13" s="56">
        <v>640</v>
      </c>
      <c r="D13" s="62"/>
      <c r="E13" s="62"/>
      <c r="F13" s="62"/>
      <c r="H13" s="62"/>
      <c r="I13" s="7"/>
    </row>
    <row r="14" spans="1:23" ht="17" x14ac:dyDescent="0.2">
      <c r="A14" s="25" t="s">
        <v>51</v>
      </c>
      <c r="B14" s="26" t="s">
        <v>53</v>
      </c>
      <c r="C14" s="55">
        <v>600</v>
      </c>
      <c r="D14" s="66"/>
      <c r="E14" s="66"/>
      <c r="F14" s="66"/>
      <c r="G14" s="69" t="s">
        <v>54</v>
      </c>
    </row>
    <row r="15" spans="1:23" ht="17" x14ac:dyDescent="0.2">
      <c r="A15" s="25" t="s">
        <v>52</v>
      </c>
      <c r="B15" s="26" t="s">
        <v>53</v>
      </c>
      <c r="C15" s="55">
        <f>C13-C14</f>
        <v>40</v>
      </c>
      <c r="D15" s="7"/>
      <c r="E15" s="7"/>
      <c r="F15" s="7"/>
      <c r="H15" s="7"/>
      <c r="I15" s="7"/>
    </row>
    <row r="16" spans="1:23" ht="16" thickBot="1" x14ac:dyDescent="0.25"/>
    <row r="17" spans="1:3" ht="18" thickBot="1" x14ac:dyDescent="0.25">
      <c r="A17" s="35" t="s">
        <v>13</v>
      </c>
      <c r="B17" s="43" t="s">
        <v>56</v>
      </c>
      <c r="C17" s="65">
        <f>C15^2/(4*C9)</f>
        <v>84.21052631578948</v>
      </c>
    </row>
    <row r="19" spans="1:3" x14ac:dyDescent="0.2">
      <c r="B19" s="24"/>
    </row>
  </sheetData>
  <mergeCells count="1">
    <mergeCell ref="A1:J1"/>
  </mergeCells>
  <hyperlinks>
    <hyperlink ref="G14" r:id="rId1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5"/>
  <sheetViews>
    <sheetView workbookViewId="0">
      <selection activeCell="C8" sqref="C8"/>
    </sheetView>
  </sheetViews>
  <sheetFormatPr baseColWidth="10" defaultColWidth="9.1640625" defaultRowHeight="15" x14ac:dyDescent="0.2"/>
  <cols>
    <col min="1" max="16384" width="9.1640625" style="1"/>
  </cols>
  <sheetData>
    <row r="1" spans="1:23" s="4" customFormat="1" ht="19" x14ac:dyDescent="0.2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3" spans="1:23" x14ac:dyDescent="0.2">
      <c r="A3" s="70" t="s">
        <v>26</v>
      </c>
      <c r="B3" s="26" t="s">
        <v>53</v>
      </c>
      <c r="C3" s="56">
        <v>43.7</v>
      </c>
    </row>
    <row r="4" spans="1:23" s="20" customFormat="1" ht="18" customHeight="1" x14ac:dyDescent="0.2">
      <c r="G4" s="62"/>
      <c r="H4" s="17"/>
      <c r="I4" s="17"/>
      <c r="J4" s="17"/>
      <c r="K4" s="17"/>
      <c r="L4" s="17"/>
      <c r="V4" s="16"/>
      <c r="W4" s="16"/>
    </row>
    <row r="5" spans="1:23" s="20" customFormat="1" ht="17" x14ac:dyDescent="0.2">
      <c r="A5" s="32" t="s">
        <v>23</v>
      </c>
      <c r="B5" s="26" t="s">
        <v>24</v>
      </c>
      <c r="C5" s="54">
        <f>(4.5-3)/(6-1)</f>
        <v>0.3</v>
      </c>
      <c r="D5" s="68" t="s">
        <v>55</v>
      </c>
      <c r="E5" s="62"/>
      <c r="F5" s="62"/>
      <c r="G5" s="52"/>
      <c r="H5" s="52"/>
      <c r="I5" s="52"/>
      <c r="J5" s="52"/>
      <c r="K5" s="52"/>
      <c r="L5" s="52"/>
      <c r="V5" s="16"/>
      <c r="W5" s="16"/>
    </row>
    <row r="6" spans="1:23" s="20" customFormat="1" x14ac:dyDescent="0.2">
      <c r="G6" s="52"/>
      <c r="H6" s="52"/>
      <c r="I6" s="52"/>
      <c r="J6" s="52"/>
      <c r="K6" s="52"/>
      <c r="L6" s="52"/>
      <c r="V6" s="16"/>
      <c r="W6" s="16"/>
    </row>
    <row r="7" spans="1:23" s="4" customFormat="1" ht="16" thickBot="1" x14ac:dyDescent="0.25">
      <c r="A7" s="4" t="s">
        <v>66</v>
      </c>
      <c r="B7" s="17"/>
      <c r="C7" s="71"/>
      <c r="D7" s="52"/>
      <c r="E7" s="52"/>
      <c r="F7" s="52"/>
      <c r="G7" s="52"/>
      <c r="H7" s="6"/>
      <c r="I7" s="6"/>
      <c r="J7" s="6"/>
      <c r="K7" s="6"/>
      <c r="L7" s="6"/>
      <c r="M7" s="7"/>
      <c r="N7" s="7"/>
      <c r="O7" s="7"/>
      <c r="P7" s="7"/>
      <c r="Q7" s="7"/>
      <c r="V7" s="7"/>
      <c r="W7" s="7"/>
    </row>
    <row r="8" spans="1:23" s="4" customFormat="1" ht="18" thickBot="1" x14ac:dyDescent="0.25">
      <c r="A8" s="35" t="s">
        <v>13</v>
      </c>
      <c r="B8" s="43" t="s">
        <v>56</v>
      </c>
      <c r="C8" s="65">
        <f>C3^2/(4*C5)</f>
        <v>1591.4083333333335</v>
      </c>
      <c r="E8" s="52"/>
      <c r="F8" s="5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V8" s="7"/>
      <c r="W8" s="7"/>
    </row>
    <row r="9" spans="1:23" s="4" customForma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6"/>
      <c r="L9" s="7"/>
      <c r="M9" s="7"/>
      <c r="N9" s="7"/>
      <c r="O9" s="7"/>
      <c r="P9" s="7"/>
      <c r="Q9" s="7"/>
      <c r="V9" s="7"/>
      <c r="W9" s="7"/>
    </row>
    <row r="10" spans="1:23" s="4" customForma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3" s="4" customFormat="1" x14ac:dyDescent="0.2">
      <c r="A11" s="16"/>
      <c r="B11" s="17"/>
      <c r="C11" s="62"/>
      <c r="D11" s="62"/>
      <c r="E11" s="62"/>
      <c r="F11" s="62"/>
      <c r="G11" s="7"/>
      <c r="H11" s="62"/>
      <c r="I11" s="7"/>
      <c r="J11" s="7"/>
      <c r="K11" s="7"/>
      <c r="L11" s="7"/>
      <c r="M11" s="7"/>
      <c r="N11" s="7"/>
      <c r="O11" s="7"/>
      <c r="P11" s="7"/>
      <c r="Q11" s="7"/>
    </row>
    <row r="12" spans="1:23" s="4" customFormat="1" x14ac:dyDescent="0.2">
      <c r="A12" s="16"/>
      <c r="B12" s="17"/>
      <c r="C12" s="66"/>
      <c r="D12" s="66"/>
      <c r="E12" s="66"/>
      <c r="F12" s="66"/>
      <c r="G12" s="7"/>
      <c r="H12" s="7"/>
      <c r="I12" s="67"/>
      <c r="J12" s="7"/>
      <c r="K12" s="7"/>
      <c r="L12" s="7"/>
      <c r="M12" s="7"/>
      <c r="N12" s="7"/>
      <c r="O12" s="7"/>
      <c r="P12" s="7"/>
      <c r="Q12" s="7"/>
    </row>
    <row r="13" spans="1:23" s="4" customFormat="1" x14ac:dyDescent="0.2">
      <c r="A13" s="16"/>
      <c r="B13" s="17"/>
      <c r="C13" s="6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3" s="4" customFormat="1" x14ac:dyDescent="0.2">
      <c r="A14" s="7"/>
      <c r="B14" s="7"/>
      <c r="C14" s="7"/>
      <c r="D14" s="7"/>
      <c r="E14" s="7"/>
      <c r="F14" s="7"/>
      <c r="G14" s="7"/>
      <c r="H14" s="7"/>
    </row>
    <row r="15" spans="1:23" s="4" customFormat="1" x14ac:dyDescent="0.2"/>
  </sheetData>
  <mergeCells count="1">
    <mergeCell ref="A1:J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9"/>
  <sheetViews>
    <sheetView tabSelected="1" workbookViewId="0">
      <selection activeCell="C14" sqref="C14"/>
    </sheetView>
  </sheetViews>
  <sheetFormatPr baseColWidth="10" defaultColWidth="9.1640625" defaultRowHeight="15" x14ac:dyDescent="0.2"/>
  <cols>
    <col min="1" max="8" width="9.1640625" style="4"/>
    <col min="9" max="10" width="9.1640625" style="4" customWidth="1"/>
    <col min="11" max="16384" width="9.1640625" style="4"/>
  </cols>
  <sheetData>
    <row r="1" spans="1:23" ht="19" x14ac:dyDescent="0.2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3" ht="19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20" customFormat="1" ht="18" customHeight="1" x14ac:dyDescent="0.2">
      <c r="A3" s="32" t="s">
        <v>15</v>
      </c>
      <c r="B3" s="26" t="s">
        <v>38</v>
      </c>
      <c r="C3" s="87">
        <v>1938</v>
      </c>
      <c r="D3" s="90">
        <v>1947</v>
      </c>
      <c r="E3" s="90">
        <v>1950</v>
      </c>
      <c r="F3" s="90">
        <v>1955</v>
      </c>
      <c r="G3" s="90">
        <v>1957</v>
      </c>
      <c r="H3" s="89">
        <v>1959</v>
      </c>
      <c r="I3" s="89">
        <v>1963</v>
      </c>
      <c r="J3" s="89">
        <v>1966</v>
      </c>
      <c r="K3" s="89">
        <v>1969</v>
      </c>
      <c r="L3" s="57">
        <v>1972</v>
      </c>
      <c r="V3" s="16"/>
      <c r="W3" s="16"/>
    </row>
    <row r="4" spans="1:23" s="20" customFormat="1" ht="17" x14ac:dyDescent="0.2">
      <c r="A4" s="32" t="s">
        <v>70</v>
      </c>
      <c r="B4" s="26" t="s">
        <v>12</v>
      </c>
      <c r="C4" s="97">
        <v>310</v>
      </c>
      <c r="D4" s="97">
        <v>530</v>
      </c>
      <c r="E4" s="97">
        <v>660</v>
      </c>
      <c r="F4" s="97">
        <v>800</v>
      </c>
      <c r="G4" s="97">
        <v>880</v>
      </c>
      <c r="H4" s="97">
        <v>1050</v>
      </c>
      <c r="I4" s="97">
        <v>1190</v>
      </c>
      <c r="J4" s="97">
        <v>1260</v>
      </c>
      <c r="K4" s="97">
        <v>1390</v>
      </c>
      <c r="L4" s="98">
        <v>1530</v>
      </c>
      <c r="V4" s="16"/>
      <c r="W4" s="16"/>
    </row>
    <row r="5" spans="1:23" x14ac:dyDescent="0.2">
      <c r="A5" s="16"/>
      <c r="B5" s="17"/>
      <c r="C5" s="52"/>
      <c r="D5" s="52"/>
      <c r="E5" s="52"/>
      <c r="F5" s="52"/>
      <c r="G5" s="52"/>
      <c r="H5" s="6"/>
      <c r="I5" s="6"/>
      <c r="J5" s="6"/>
      <c r="K5" s="6"/>
      <c r="L5" s="6"/>
      <c r="V5" s="7"/>
      <c r="W5" s="7"/>
    </row>
    <row r="6" spans="1:23" x14ac:dyDescent="0.2">
      <c r="A6" s="16"/>
      <c r="B6" s="17"/>
      <c r="C6" s="52"/>
      <c r="D6" s="52"/>
      <c r="E6" s="52"/>
      <c r="F6" s="52"/>
      <c r="G6" s="52"/>
      <c r="H6" s="6"/>
      <c r="I6" s="6"/>
      <c r="J6" s="6"/>
      <c r="K6" s="6"/>
      <c r="L6" s="6"/>
      <c r="V6" s="7"/>
      <c r="W6" s="7"/>
    </row>
    <row r="7" spans="1:23" ht="17" x14ac:dyDescent="0.2">
      <c r="A7" s="32" t="s">
        <v>69</v>
      </c>
      <c r="B7" s="26" t="s">
        <v>12</v>
      </c>
      <c r="C7" s="93">
        <f t="shared" ref="C7:L7" si="0">LN(C4)</f>
        <v>5.7365722974791922</v>
      </c>
      <c r="D7" s="93">
        <f t="shared" si="0"/>
        <v>6.2728770065461674</v>
      </c>
      <c r="E7" s="93">
        <f t="shared" si="0"/>
        <v>6.4922398350204711</v>
      </c>
      <c r="F7" s="93">
        <f t="shared" si="0"/>
        <v>6.6846117276679271</v>
      </c>
      <c r="G7" s="93">
        <f t="shared" si="0"/>
        <v>6.7799219074722519</v>
      </c>
      <c r="H7" s="93">
        <f t="shared" si="0"/>
        <v>6.956545443151569</v>
      </c>
      <c r="I7" s="93">
        <f t="shared" si="0"/>
        <v>7.0817085861055746</v>
      </c>
      <c r="J7" s="93">
        <f t="shared" si="0"/>
        <v>7.1388669999455239</v>
      </c>
      <c r="K7" s="93">
        <f t="shared" si="0"/>
        <v>7.2370590261247374</v>
      </c>
      <c r="L7" s="27">
        <f t="shared" si="0"/>
        <v>7.3330230143864812</v>
      </c>
      <c r="V7" s="7"/>
      <c r="W7" s="7"/>
    </row>
    <row r="8" spans="1:23" x14ac:dyDescent="0.2">
      <c r="C8" s="24"/>
      <c r="H8" s="6"/>
      <c r="I8" s="6"/>
      <c r="J8" s="6"/>
      <c r="K8" s="6"/>
      <c r="L8" s="6"/>
      <c r="V8" s="7"/>
      <c r="W8" s="7"/>
    </row>
    <row r="9" spans="1:23" ht="17" x14ac:dyDescent="0.2">
      <c r="A9" s="32" t="s">
        <v>23</v>
      </c>
      <c r="B9" s="26" t="s">
        <v>24</v>
      </c>
      <c r="C9" s="99">
        <v>4.6300000000000001E-2</v>
      </c>
      <c r="D9" s="68" t="s">
        <v>55</v>
      </c>
      <c r="V9" s="7"/>
      <c r="W9" s="7"/>
    </row>
    <row r="10" spans="1:23" x14ac:dyDescent="0.2">
      <c r="A10" s="16"/>
      <c r="B10" s="17"/>
      <c r="C10" s="96"/>
      <c r="D10" s="7"/>
      <c r="E10" s="7"/>
      <c r="F10" s="7"/>
      <c r="G10" s="7"/>
      <c r="V10" s="7"/>
      <c r="W10" s="7"/>
    </row>
    <row r="11" spans="1:23" x14ac:dyDescent="0.2">
      <c r="A11" s="7"/>
      <c r="B11" s="6"/>
      <c r="C11" s="6"/>
      <c r="D11" s="6"/>
      <c r="E11" s="6"/>
      <c r="F11" s="6"/>
      <c r="G11" s="6"/>
      <c r="V11" s="7"/>
      <c r="W11" s="7"/>
    </row>
    <row r="12" spans="1:23" x14ac:dyDescent="0.2">
      <c r="A12" s="15" t="s">
        <v>26</v>
      </c>
      <c r="B12" s="33" t="s">
        <v>53</v>
      </c>
      <c r="C12" s="53">
        <v>2.2000000000000002</v>
      </c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V12" s="7"/>
      <c r="W12" s="7"/>
    </row>
    <row r="13" spans="1:23" ht="16" thickBot="1" x14ac:dyDescent="0.25">
      <c r="A13" s="7"/>
      <c r="B13" s="21"/>
      <c r="C13" s="6"/>
      <c r="D13" s="7"/>
      <c r="E13" s="7"/>
      <c r="F13" s="7"/>
      <c r="G13" s="7"/>
      <c r="H13" s="6"/>
      <c r="I13" s="6"/>
      <c r="J13" s="6"/>
      <c r="K13" s="6"/>
      <c r="L13" s="7"/>
      <c r="M13" s="7"/>
      <c r="N13" s="7"/>
      <c r="V13" s="7"/>
      <c r="W13" s="7"/>
    </row>
    <row r="14" spans="1:23" ht="18" thickBot="1" x14ac:dyDescent="0.25">
      <c r="A14" s="35" t="s">
        <v>13</v>
      </c>
      <c r="B14" s="43" t="s">
        <v>56</v>
      </c>
      <c r="C14" s="100">
        <f>C12^2/(4*C9)</f>
        <v>26.133909287257023</v>
      </c>
      <c r="D14" s="51"/>
      <c r="E14" s="51"/>
      <c r="F14" s="51"/>
      <c r="G14" s="51"/>
      <c r="H14" s="7"/>
      <c r="I14" s="7"/>
      <c r="J14" s="7"/>
      <c r="K14" s="7"/>
      <c r="L14" s="30"/>
      <c r="M14" s="7"/>
      <c r="N14" s="7"/>
      <c r="V14" s="7"/>
      <c r="W14" s="7"/>
    </row>
    <row r="15" spans="1:23" x14ac:dyDescent="0.2">
      <c r="A15" s="16"/>
      <c r="B15" s="6"/>
      <c r="C15" s="6"/>
      <c r="D15" s="6"/>
      <c r="E15" s="6"/>
      <c r="F15" s="6"/>
      <c r="G15" s="6"/>
      <c r="H15" s="51"/>
      <c r="I15" s="51"/>
      <c r="J15" s="51"/>
      <c r="K15" s="51"/>
      <c r="M15" s="7"/>
      <c r="N15" s="7"/>
      <c r="O15" s="7"/>
      <c r="V15" s="7"/>
      <c r="W15" s="7"/>
    </row>
    <row r="17" spans="1:3" x14ac:dyDescent="0.2">
      <c r="A17" s="15" t="s">
        <v>73</v>
      </c>
      <c r="B17" s="10" t="s">
        <v>72</v>
      </c>
      <c r="C17" s="10">
        <v>80</v>
      </c>
    </row>
    <row r="19" spans="1:3" ht="17" x14ac:dyDescent="0.2">
      <c r="A19" s="15" t="s">
        <v>71</v>
      </c>
      <c r="B19" s="10" t="s">
        <v>72</v>
      </c>
      <c r="C19" s="53">
        <f>PI()*SQRT(C14/C9)</f>
        <v>74.638270387662473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Ex 1 - 2</vt:lpstr>
      <vt:lpstr>Ex 3</vt:lpstr>
      <vt:lpstr>Ex 4</vt:lpstr>
      <vt:lpstr>Ex 5</vt:lpstr>
      <vt:lpstr>Ex 6</vt:lpstr>
      <vt:lpstr>Ex 7</vt:lpstr>
      <vt:lpstr>Ex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BERNINI</dc:creator>
  <cp:lastModifiedBy>Marino Gatto</cp:lastModifiedBy>
  <dcterms:created xsi:type="dcterms:W3CDTF">2017-10-17T13:58:03Z</dcterms:created>
  <dcterms:modified xsi:type="dcterms:W3CDTF">2018-10-31T15:03:49Z</dcterms:modified>
</cp:coreProperties>
</file>